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1" activeTab="17"/>
  </bookViews>
  <sheets>
    <sheet name="Мира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7." sheetId="10" r:id="rId10"/>
    <sheet name="Строит.5" sheetId="11" r:id="rId11"/>
    <sheet name="9." sheetId="12" r:id="rId12"/>
    <sheet name="10." sheetId="13" r:id="rId13"/>
    <sheet name="8а" sheetId="14" r:id="rId14"/>
    <sheet name="8." sheetId="15" r:id="rId15"/>
    <sheet name="4." sheetId="16" r:id="rId16"/>
    <sheet name="2." sheetId="17" r:id="rId17"/>
    <sheet name="ИТОГО" sheetId="18" r:id="rId18"/>
  </sheets>
  <externalReferences>
    <externalReference r:id="rId21"/>
  </externalReferences>
  <definedNames>
    <definedName name="_xlnm.Print_Area" localSheetId="12">'10.'!$A$1:$AE$36</definedName>
    <definedName name="_xlnm.Print_Area" localSheetId="1">'2'!$A$1:$AB$36</definedName>
    <definedName name="_xlnm.Print_Area" localSheetId="16">'2.'!$A$1:$AC$36</definedName>
    <definedName name="_xlnm.Print_Area" localSheetId="2">'3'!$A$1:$AB$36</definedName>
    <definedName name="_xlnm.Print_Area" localSheetId="3">'4'!$A$1:$AB$36</definedName>
    <definedName name="_xlnm.Print_Area" localSheetId="5">'6'!$A$1:$AD$36</definedName>
    <definedName name="_xlnm.Print_Area" localSheetId="6">'7'!$A$1:$AB$36</definedName>
    <definedName name="_xlnm.Print_Area" localSheetId="9">'7.'!$A$1:$AB$36</definedName>
    <definedName name="_xlnm.Print_Area" localSheetId="7">'8'!$A$1:$AB$36</definedName>
    <definedName name="_xlnm.Print_Area" localSheetId="13">'8а'!$A$1:$AB$35</definedName>
    <definedName name="_xlnm.Print_Area" localSheetId="11">'9.'!$A$1:$AC$36</definedName>
    <definedName name="_xlnm.Print_Area" localSheetId="17">'ИТОГО'!$A$1:$AH$106</definedName>
  </definedNames>
  <calcPr fullCalcOnLoad="1"/>
</workbook>
</file>

<file path=xl/sharedStrings.xml><?xml version="1.0" encoding="utf-8"?>
<sst xmlns="http://schemas.openxmlformats.org/spreadsheetml/2006/main" count="1260" uniqueCount="242">
  <si>
    <t>с.Щелкун ул.МИРА 1</t>
  </si>
  <si>
    <t>Начислено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</si>
  <si>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</si>
  <si>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</si>
  <si>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</si>
  <si>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</si>
  <si>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</si>
  <si>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</si>
  <si>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</si>
  <si>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</si>
  <si>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</si>
  <si>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</si>
  <si>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</si>
  <si>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</si>
  <si>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ИТОГО:</t>
  </si>
  <si>
    <t>Уплачено</t>
  </si>
  <si>
    <t>Затраты</t>
  </si>
  <si>
    <t>Расшифровка затрат:</t>
  </si>
  <si>
    <t>наименование</t>
  </si>
  <si>
    <t>Итого:</t>
  </si>
  <si>
    <t>Остаток ср-в</t>
  </si>
  <si>
    <t>с.Щелкун ул.МИРА 2</t>
  </si>
  <si>
    <t>Площадь обслуживаемая</t>
  </si>
  <si>
    <t>с.Щелкун ул.МИРА 6</t>
  </si>
  <si>
    <t>с.Щелкун ул.МИРА 9</t>
  </si>
  <si>
    <t>с.Щелкун ул.МИРА 3</t>
  </si>
  <si>
    <t>с.Щелкун ул.МИРА 4</t>
  </si>
  <si>
    <t>с.Щелкун ул.МИРА 5</t>
  </si>
  <si>
    <t>с.Щелкун ул.МИРА 7</t>
  </si>
  <si>
    <t>с.Щелкун ул.МИРА 8</t>
  </si>
  <si>
    <t>с.Щелкун ул.Строителей 5</t>
  </si>
  <si>
    <t>с.Щелкун ул.Строителей 7</t>
  </si>
  <si>
    <t>с.Щелкун ул.Строителей 9</t>
  </si>
  <si>
    <t>с.Щелкун ул.Строителей 10</t>
  </si>
  <si>
    <t>с.Щелкун ул.Строителей 8а</t>
  </si>
  <si>
    <t xml:space="preserve">с.Щелкун </t>
  </si>
  <si>
    <t>с.Щелкун Строителей 2</t>
  </si>
  <si>
    <t>с.Щелкун ул.Строителей 4</t>
  </si>
  <si>
    <t>с.Щелкун ул.Строителей 8</t>
  </si>
  <si>
    <t>Спец/одежда</t>
  </si>
  <si>
    <t>спец/одежда</t>
  </si>
  <si>
    <t>Спец. Одежда</t>
  </si>
  <si>
    <t>спец.одежда</t>
  </si>
  <si>
    <t xml:space="preserve">Спец.одежда </t>
  </si>
  <si>
    <t>Спец.одежда</t>
  </si>
  <si>
    <t xml:space="preserve">эл. Энергия </t>
  </si>
  <si>
    <t>эл. Энергия</t>
  </si>
  <si>
    <t>эл.энергия</t>
  </si>
  <si>
    <t xml:space="preserve">эл.энергия </t>
  </si>
  <si>
    <t xml:space="preserve">эл. энергия </t>
  </si>
  <si>
    <t>з/плата электрик</t>
  </si>
  <si>
    <t xml:space="preserve">з/плата  электрик </t>
  </si>
  <si>
    <t xml:space="preserve">з/плата дворник </t>
  </si>
  <si>
    <t>отчисления ЕСН</t>
  </si>
  <si>
    <t xml:space="preserve">з/плата электрик </t>
  </si>
  <si>
    <t>з/пл электрик</t>
  </si>
  <si>
    <t xml:space="preserve">з/пл дворник </t>
  </si>
  <si>
    <t>з/пл  электрик</t>
  </si>
  <si>
    <t xml:space="preserve">з/пл электрик </t>
  </si>
  <si>
    <t>тек.задолженность</t>
  </si>
  <si>
    <t>Тек.задолженность</t>
  </si>
  <si>
    <t xml:space="preserve">Тек.задолженность </t>
  </si>
  <si>
    <t>Материалы</t>
  </si>
  <si>
    <t>Эл.энергия</t>
  </si>
  <si>
    <t>З/пл дворник</t>
  </si>
  <si>
    <t>З/пл электрик</t>
  </si>
  <si>
    <t>Отчисления ЕСН</t>
  </si>
  <si>
    <t xml:space="preserve">материалы </t>
  </si>
  <si>
    <t>материалы</t>
  </si>
  <si>
    <t>Тек.зад-ность</t>
  </si>
  <si>
    <t>Материал</t>
  </si>
  <si>
    <t xml:space="preserve">Материалы </t>
  </si>
  <si>
    <t>ГСМ</t>
  </si>
  <si>
    <t>В т. ч. материалы</t>
  </si>
  <si>
    <t>В т.ч. з/плата</t>
  </si>
  <si>
    <t>з/плата дворника</t>
  </si>
  <si>
    <t>р/р квитанций</t>
  </si>
  <si>
    <t>нач.участка</t>
  </si>
  <si>
    <t>ЕСН</t>
  </si>
  <si>
    <t xml:space="preserve">р/р квитанций </t>
  </si>
  <si>
    <t xml:space="preserve">нач. участка </t>
  </si>
  <si>
    <t>нач. участка</t>
  </si>
  <si>
    <t>Sм3</t>
  </si>
  <si>
    <t xml:space="preserve"> З-ты пер</t>
  </si>
  <si>
    <t>Строителе           2</t>
  </si>
  <si>
    <t>8А</t>
  </si>
  <si>
    <t>Итого Строит.</t>
  </si>
  <si>
    <t>Итого Мира</t>
  </si>
  <si>
    <t xml:space="preserve">ИТОГОс.Щелк </t>
  </si>
  <si>
    <t xml:space="preserve"> З-ты пост</t>
  </si>
  <si>
    <t xml:space="preserve">Затраты по актам </t>
  </si>
  <si>
    <t>В т/ч ЕСН</t>
  </si>
  <si>
    <t>В т/ч эл.эн.</t>
  </si>
  <si>
    <t xml:space="preserve">Ремонт подъезда </t>
  </si>
  <si>
    <t>Рем. Подъездов</t>
  </si>
  <si>
    <t>Всего:</t>
  </si>
  <si>
    <t xml:space="preserve">Ремонт подъездов </t>
  </si>
  <si>
    <t>Тех.обслуж. внутр.газопр</t>
  </si>
  <si>
    <t>Тех.обс. внутр.газопр</t>
  </si>
  <si>
    <t>ДМС</t>
  </si>
  <si>
    <t>Долг на 01,01,2013</t>
  </si>
  <si>
    <t>Мира                   1</t>
  </si>
  <si>
    <t>S*тариф I п.</t>
  </si>
  <si>
    <t>S*тариф II п.</t>
  </si>
  <si>
    <t>Затрат за год</t>
  </si>
  <si>
    <t>с.Щелкун ж/фонд</t>
  </si>
  <si>
    <t>Долг на 01.01.2014</t>
  </si>
  <si>
    <t xml:space="preserve">Затраты всего </t>
  </si>
  <si>
    <t>с учетом з/платы</t>
  </si>
  <si>
    <t>Расшифровка материальных затрат:</t>
  </si>
  <si>
    <t>Осмотр инженерных сетей и конструктивных элементов здания</t>
  </si>
  <si>
    <t xml:space="preserve">Мелкий ремонт электропроводки </t>
  </si>
  <si>
    <t>НДС на ТМЦ, ГСМ,Спец/од</t>
  </si>
  <si>
    <t>Ремонт подъездов</t>
  </si>
  <si>
    <t>Тех.обсл. вн.газопр</t>
  </si>
  <si>
    <t>ИТОГО</t>
  </si>
  <si>
    <t>Долг на 01.01.2013</t>
  </si>
  <si>
    <t xml:space="preserve">Замена участка труб системы отопления </t>
  </si>
  <si>
    <t>Дизинфекция подвалов хлорным раствором</t>
  </si>
  <si>
    <t xml:space="preserve">Добовление радиаторных секций на систему отопления в подвале </t>
  </si>
  <si>
    <t>Установка светильников подъездах дома</t>
  </si>
  <si>
    <t xml:space="preserve">Замена стояка холодного водоснабжения </t>
  </si>
  <si>
    <t>Замена стояков холодного водоснабжения и канализации</t>
  </si>
  <si>
    <t>Установка почтовых ящиков</t>
  </si>
  <si>
    <t>Откачка грунтовых вод  из подвала дома</t>
  </si>
  <si>
    <t>Замена стояков холодного водоснабжения и канализационных труб</t>
  </si>
  <si>
    <t>Устранение течи в системе водоснабжения</t>
  </si>
  <si>
    <t>Изготовление и установка входных дверей</t>
  </si>
  <si>
    <t>Прочистка канализационной трубы - 4 метра</t>
  </si>
  <si>
    <t>Ремонт и ревизия задвижек на системе отопления  и ХВС</t>
  </si>
  <si>
    <t>Устранение течи  в трубе системы канализации в подвале</t>
  </si>
  <si>
    <t xml:space="preserve">Устранение течи  в  системе отопления </t>
  </si>
  <si>
    <t>Прочистка канализационной трубы в подвале</t>
  </si>
  <si>
    <t>Замена сгонов и кранов на системе центрального отопления</t>
  </si>
  <si>
    <t>Замена заглушки на трубопроводе отопления</t>
  </si>
  <si>
    <t>Замена патронов в подъездах дома</t>
  </si>
  <si>
    <t>Замена участка канализационных труб в подвале дома</t>
  </si>
  <si>
    <t>Устранение течи в системе ХВС  - откачка насосом</t>
  </si>
  <si>
    <t>Замена запорной арматуры на системе центрального  отопления</t>
  </si>
  <si>
    <t>Произведена прочистка канализационных труб</t>
  </si>
  <si>
    <t>Отогрев  труб системы водоснабжения</t>
  </si>
  <si>
    <t>Замена шарового крана на новый в подвале  дома</t>
  </si>
  <si>
    <t>Прочистка канализационных труб</t>
  </si>
  <si>
    <t>Чистка крыши дома от снега</t>
  </si>
  <si>
    <t>Очистка крыши дома  от снега и сосулек</t>
  </si>
  <si>
    <t>Очиска кровли от снега и сосулек</t>
  </si>
  <si>
    <t>Очиска кровли от снега и  скалывание сосулек</t>
  </si>
  <si>
    <t>Замена сломанного замка на новый  (3 подъезд)</t>
  </si>
  <si>
    <t xml:space="preserve">Замена сгоревших эл. лампочек в подвале дома </t>
  </si>
  <si>
    <t>Замена шаровых кранов на новые (2 шт)</t>
  </si>
  <si>
    <t>Замена труб системы холодного водоснабжения  в кв. 17-21</t>
  </si>
  <si>
    <t>Замена стояков холодного водоснабжения  в кв. 3-7, кв.16-20</t>
  </si>
  <si>
    <t>Ремонт двери - замена сломанной дверной петли  на новую в 3 подъезде</t>
  </si>
  <si>
    <t>Произведена прочистка канализационного коллектора - 20 метров (февраль, март,ноябрь)</t>
  </si>
  <si>
    <t>Прочистка канализационного коллектора (март)</t>
  </si>
  <si>
    <t>Прочистка канализационных труб - 15 метров (февраль)</t>
  </si>
  <si>
    <t>Прочистка вентиляционных каналов - 2шт.</t>
  </si>
  <si>
    <t>Прочистка канализационного стояка в подвале дома (апрель)</t>
  </si>
  <si>
    <t>Прочистка канализационных труб в подвале дома (сентябрь)</t>
  </si>
  <si>
    <t>Замена кровли частично - шифер 5 листов</t>
  </si>
  <si>
    <t>Замена задвижек, фланцев методом сварки</t>
  </si>
  <si>
    <t>Благоустройство территории - побелка участка</t>
  </si>
  <si>
    <t>Прочистка канализационных труб (апрель 2 раза)</t>
  </si>
  <si>
    <t>Замена стояков на системе центральной канализации в подвале</t>
  </si>
  <si>
    <t>Демонтаж радиатора в подъезде дома  замена шаровых кранов (2шт)</t>
  </si>
  <si>
    <t>Установка шаровых кранов на стояках ХВС в подвале</t>
  </si>
  <si>
    <t>Замена труб системы ХВС в подвале</t>
  </si>
  <si>
    <t>Откачка грунтовых вод из подвала дома (май)</t>
  </si>
  <si>
    <t>Прочистка канализационного коллектора ул.Строителей - 30 метров (апрель, май)</t>
  </si>
  <si>
    <t>Прочистка канализационной трубы ул.Мира - ( май)</t>
  </si>
  <si>
    <t xml:space="preserve">Установка затворов на систему отопления  и ХВС в подвале дома </t>
  </si>
  <si>
    <t>Замена сломанных замков (3 шт.)</t>
  </si>
  <si>
    <t>Замена канализационного колодца</t>
  </si>
  <si>
    <t>Отсыпка дороги к дому -отсев</t>
  </si>
  <si>
    <t>Прочистка канализационного коллектора (апрель, июнь - 30 метров)</t>
  </si>
  <si>
    <t>Прочистка канализационного коллектора (июнь)</t>
  </si>
  <si>
    <t>Откачка грунтовых вод из подвала дома -30 м3(апрель, июнь)</t>
  </si>
  <si>
    <t>Окашивание травы на придомовой территории</t>
  </si>
  <si>
    <t xml:space="preserve">Замена сгоревших эл. лампочек в подвале дома (февраль, июнь) </t>
  </si>
  <si>
    <t xml:space="preserve">Частичный ремонт коньков на крыше дома </t>
  </si>
  <si>
    <t>Установка вентиляционных каналов</t>
  </si>
  <si>
    <t>Замена шаровых кранов на системе холодного водоснабжения (2 шт)</t>
  </si>
  <si>
    <t>Замена труб на стояке системы отопления в подвале</t>
  </si>
  <si>
    <t xml:space="preserve">Окашивание травы теплотрассы и придомовой территории по ул.Мира, ул.Строителей  </t>
  </si>
  <si>
    <t xml:space="preserve">Замена сгнивших канализационных труб  в подвале </t>
  </si>
  <si>
    <t>Ремонт в 3 подъезде - замазка, покраска  стен, дверей, перил</t>
  </si>
  <si>
    <t>Ремонтные работы  в подвале, замена канализационных стояков</t>
  </si>
  <si>
    <t xml:space="preserve">лестн.площадок, туалета, тамбура, радиаторов отопления; </t>
  </si>
  <si>
    <t>Ремонт подъездов (побелка потолка, стен; покраска окон, стен, дверей,</t>
  </si>
  <si>
    <t>грунтовка и штукатурка стен)</t>
  </si>
  <si>
    <t>Добавлены секции на радиаторах отопления в подъездах</t>
  </si>
  <si>
    <t>Ремонт канализационной трубы</t>
  </si>
  <si>
    <t>Крепление радиаторов отопления - установка кронштейнов</t>
  </si>
  <si>
    <t>Заливка подъездной площадки</t>
  </si>
  <si>
    <t xml:space="preserve">Произведена прочистка канализационного коллектора - 10 метров </t>
  </si>
  <si>
    <t xml:space="preserve">              (январь, май, октябрь-15 метров, ноябрь)</t>
  </si>
  <si>
    <t>Установка затвора  на системе центрального отопления в подвале</t>
  </si>
  <si>
    <t>Замена сломанного отвода канализации на новый</t>
  </si>
  <si>
    <t>Замена шаровых кранов на системе центрального отопления (2шт)</t>
  </si>
  <si>
    <t>Ремонт подъезда дома  (штукатурка, побелка, покраска)</t>
  </si>
  <si>
    <t>Произведена прочистка канализационного коллектора - 15 метров (август,</t>
  </si>
  <si>
    <t xml:space="preserve">       октябрь-25м., ноябрь)</t>
  </si>
  <si>
    <t>Ремонт и замена участка труб системы отопления в подвале (октябрь, декабрь)</t>
  </si>
  <si>
    <t>Устранение засора в системе канализации</t>
  </si>
  <si>
    <t>Покраска тамбура в подъезде  №1 и мелкий ремонт</t>
  </si>
  <si>
    <t>с.Щелкун ж/фонд Строителей-8А</t>
  </si>
  <si>
    <t>Мира-6:</t>
  </si>
  <si>
    <t>Мира-1:</t>
  </si>
  <si>
    <t>Мира-2:</t>
  </si>
  <si>
    <t>Мира-3:</t>
  </si>
  <si>
    <t>Мира-4:</t>
  </si>
  <si>
    <t>Мира-5:</t>
  </si>
  <si>
    <t>Мира-7:</t>
  </si>
  <si>
    <t>Мира-8:</t>
  </si>
  <si>
    <t>Мира-9:</t>
  </si>
  <si>
    <t>Стр.2</t>
  </si>
  <si>
    <t>Стр.5</t>
  </si>
  <si>
    <t>Стр.7</t>
  </si>
  <si>
    <t>Стр.8А</t>
  </si>
  <si>
    <t>Стр.9</t>
  </si>
  <si>
    <t>Стр.10</t>
  </si>
  <si>
    <t>Во всех многоквартирных домах с.Щелкун</t>
  </si>
  <si>
    <t>с.Щелкун ж/фонд Мира-1</t>
  </si>
  <si>
    <t>с.Щелкун ж/фонд Мира-2</t>
  </si>
  <si>
    <t>с.Щелкун ж/фонд Мира-3</t>
  </si>
  <si>
    <t>с.Щелкун ж/фонд Мира-4</t>
  </si>
  <si>
    <t>с.Щелкун ж/фонд Мира-5</t>
  </si>
  <si>
    <t>с.Щелкун ж/фонд Мира-6</t>
  </si>
  <si>
    <t>с.Щелкун ж/фонд Мира-7</t>
  </si>
  <si>
    <t>с.Щелкун ж/фонд Мира-8</t>
  </si>
  <si>
    <t>с.Щелкун ж/фонд Мира-9</t>
  </si>
  <si>
    <t>с.Щелкун ж/фонд Строителей-7</t>
  </si>
  <si>
    <t>с.Щелкун ж/фонд Строителей-5</t>
  </si>
  <si>
    <t>с.Щелкун ж/фонд Строитлей-9</t>
  </si>
  <si>
    <t>с.Щелкун ж/фонд Строителей-10</t>
  </si>
  <si>
    <t>с.Щелкун ж/фонд Строителей-2</t>
  </si>
  <si>
    <t>Итого з-ты</t>
  </si>
  <si>
    <t>з/пл остальные (слес.,сварщ)</t>
  </si>
  <si>
    <t>Отчисления ЕСН ост.</t>
  </si>
  <si>
    <t>Спавка о расходах денежных средств по содержанию жилья за 2013г.</t>
  </si>
  <si>
    <t>Сводная о расходах денежных средств по содержанию жилья за 2013г.</t>
  </si>
  <si>
    <t>остальные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</si>
</sst>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4" fillId="38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/>
    </xf>
    <xf numFmtId="0" fontId="5" fillId="39" borderId="1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1" borderId="14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1" borderId="15" xfId="0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" fillId="4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3" fontId="1" fillId="33" borderId="10" xfId="0" applyNumberFormat="1" applyFont="1" applyFill="1" applyBorder="1" applyAlignment="1">
      <alignment/>
    </xf>
    <xf numFmtId="0" fontId="1" fillId="42" borderId="13" xfId="0" applyFont="1" applyFill="1" applyBorder="1" applyAlignment="1">
      <alignment/>
    </xf>
    <xf numFmtId="0" fontId="0" fillId="0" borderId="0" xfId="0" applyFont="1" applyAlignment="1">
      <alignment/>
    </xf>
    <xf numFmtId="2" fontId="4" fillId="38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2" fontId="1" fillId="41" borderId="14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2" fontId="1" fillId="40" borderId="0" xfId="0" applyNumberFormat="1" applyFont="1" applyFill="1" applyBorder="1" applyAlignment="1">
      <alignment/>
    </xf>
    <xf numFmtId="0" fontId="1" fillId="43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42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42" borderId="15" xfId="0" applyFont="1" applyFill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7" fillId="0" borderId="1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41" borderId="10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2" fontId="7" fillId="42" borderId="0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2" fontId="7" fillId="8" borderId="10" xfId="0" applyNumberFormat="1" applyFont="1" applyFill="1" applyBorder="1" applyAlignment="1">
      <alignment/>
    </xf>
    <xf numFmtId="0" fontId="7" fillId="42" borderId="17" xfId="0" applyFont="1" applyFill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2" borderId="15" xfId="0" applyFont="1" applyFill="1" applyBorder="1" applyAlignment="1">
      <alignment/>
    </xf>
    <xf numFmtId="0" fontId="10" fillId="0" borderId="0" xfId="0" applyFont="1" applyAlignment="1">
      <alignment/>
    </xf>
    <xf numFmtId="2" fontId="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8" fillId="34" borderId="10" xfId="0" applyNumberFormat="1" applyFont="1" applyFill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8" fillId="35" borderId="10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2" fontId="8" fillId="41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39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2" fontId="13" fillId="0" borderId="10" xfId="0" applyNumberFormat="1" applyFont="1" applyBorder="1" applyAlignment="1">
      <alignment/>
    </xf>
    <xf numFmtId="0" fontId="13" fillId="34" borderId="16" xfId="0" applyFont="1" applyFill="1" applyBorder="1" applyAlignment="1">
      <alignment/>
    </xf>
    <xf numFmtId="2" fontId="13" fillId="34" borderId="16" xfId="0" applyNumberFormat="1" applyFont="1" applyFill="1" applyBorder="1" applyAlignment="1">
      <alignment/>
    </xf>
    <xf numFmtId="2" fontId="13" fillId="34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2" fontId="13" fillId="0" borderId="11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3" fillId="0" borderId="0" xfId="0" applyNumberFormat="1" applyFont="1" applyBorder="1" applyAlignment="1">
      <alignment/>
    </xf>
    <xf numFmtId="0" fontId="13" fillId="35" borderId="10" xfId="0" applyFont="1" applyFill="1" applyBorder="1" applyAlignment="1">
      <alignment/>
    </xf>
    <xf numFmtId="2" fontId="13" fillId="35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/>
    </xf>
    <xf numFmtId="2" fontId="11" fillId="0" borderId="14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0" fontId="13" fillId="36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2" fontId="13" fillId="41" borderId="10" xfId="0" applyNumberFormat="1" applyFont="1" applyFill="1" applyBorder="1" applyAlignment="1">
      <alignment/>
    </xf>
    <xf numFmtId="2" fontId="13" fillId="41" borderId="15" xfId="0" applyNumberFormat="1" applyFont="1" applyFill="1" applyBorder="1" applyAlignment="1">
      <alignment/>
    </xf>
    <xf numFmtId="2" fontId="13" fillId="41" borderId="14" xfId="0" applyNumberFormat="1" applyFont="1" applyFill="1" applyBorder="1" applyAlignment="1">
      <alignment/>
    </xf>
    <xf numFmtId="2" fontId="13" fillId="41" borderId="18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44" borderId="10" xfId="0" applyFont="1" applyFill="1" applyBorder="1" applyAlignment="1">
      <alignment/>
    </xf>
    <xf numFmtId="0" fontId="13" fillId="44" borderId="14" xfId="0" applyFont="1" applyFill="1" applyBorder="1" applyAlignment="1">
      <alignment/>
    </xf>
    <xf numFmtId="0" fontId="13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0" fontId="11" fillId="39" borderId="10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13" fillId="41" borderId="10" xfId="0" applyFont="1" applyFill="1" applyBorder="1" applyAlignment="1">
      <alignment/>
    </xf>
    <xf numFmtId="0" fontId="13" fillId="41" borderId="14" xfId="0" applyFont="1" applyFill="1" applyBorder="1" applyAlignment="1">
      <alignment/>
    </xf>
    <xf numFmtId="0" fontId="13" fillId="39" borderId="19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1" fillId="40" borderId="14" xfId="0" applyFont="1" applyFill="1" applyBorder="1" applyAlignment="1">
      <alignment/>
    </xf>
    <xf numFmtId="0" fontId="14" fillId="0" borderId="0" xfId="0" applyFont="1" applyAlignment="1">
      <alignment/>
    </xf>
    <xf numFmtId="2" fontId="8" fillId="8" borderId="10" xfId="0" applyNumberFormat="1" applyFont="1" applyFill="1" applyBorder="1" applyAlignment="1">
      <alignment/>
    </xf>
    <xf numFmtId="2" fontId="8" fillId="0" borderId="12" xfId="0" applyNumberFormat="1" applyFont="1" applyBorder="1" applyAlignment="1">
      <alignment/>
    </xf>
    <xf numFmtId="2" fontId="8" fillId="42" borderId="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42" borderId="15" xfId="0" applyFont="1" applyFill="1" applyBorder="1" applyAlignment="1">
      <alignment/>
    </xf>
    <xf numFmtId="0" fontId="8" fillId="42" borderId="17" xfId="0" applyFont="1" applyFill="1" applyBorder="1" applyAlignment="1">
      <alignment/>
    </xf>
    <xf numFmtId="0" fontId="13" fillId="41" borderId="15" xfId="0" applyFont="1" applyFill="1" applyBorder="1" applyAlignment="1">
      <alignment/>
    </xf>
    <xf numFmtId="0" fontId="13" fillId="44" borderId="15" xfId="0" applyFont="1" applyFill="1" applyBorder="1" applyAlignment="1">
      <alignment/>
    </xf>
    <xf numFmtId="0" fontId="13" fillId="42" borderId="13" xfId="0" applyFont="1" applyFill="1" applyBorder="1" applyAlignment="1">
      <alignment/>
    </xf>
    <xf numFmtId="0" fontId="11" fillId="42" borderId="13" xfId="0" applyFont="1" applyFill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0;&#1086;&#1087;&#1080;&#1103;%20&#1050;&#1086;&#1087;&#1080;&#1103;%20&#1065;&#1077;&#1083;&#1082;&#1091;&#1085;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ра1"/>
      <sheetName val="2"/>
      <sheetName val="3"/>
      <sheetName val="4"/>
      <sheetName val="5"/>
      <sheetName val="6"/>
      <sheetName val="7"/>
      <sheetName val="8"/>
      <sheetName val="9"/>
      <sheetName val="7."/>
      <sheetName val="Строит.5"/>
      <sheetName val="9."/>
      <sheetName val="10."/>
      <sheetName val="8а"/>
      <sheetName val="8."/>
      <sheetName val="4."/>
      <sheetName val="2."/>
      <sheetName val="ИТОГО"/>
      <sheetName val="Лист1"/>
    </sheetNames>
    <sheetDataSet>
      <sheetData sheetId="0">
        <row r="16">
          <cell r="N16">
            <v>16338.341999999902</v>
          </cell>
        </row>
      </sheetData>
      <sheetData sheetId="1">
        <row r="16">
          <cell r="N16">
            <v>6950.574000000037</v>
          </cell>
        </row>
      </sheetData>
      <sheetData sheetId="2">
        <row r="16">
          <cell r="N16">
            <v>9734.160000000018</v>
          </cell>
        </row>
      </sheetData>
      <sheetData sheetId="3">
        <row r="16">
          <cell r="N16">
            <v>34274.785</v>
          </cell>
        </row>
      </sheetData>
      <sheetData sheetId="4">
        <row r="16">
          <cell r="N16">
            <v>32524.83399999993</v>
          </cell>
        </row>
      </sheetData>
      <sheetData sheetId="5">
        <row r="16">
          <cell r="N16">
            <v>7465.6400000000285</v>
          </cell>
        </row>
      </sheetData>
      <sheetData sheetId="6">
        <row r="16">
          <cell r="N16">
            <v>15997.147999999986</v>
          </cell>
        </row>
      </sheetData>
      <sheetData sheetId="7">
        <row r="16">
          <cell r="N16">
            <v>5509.075999999972</v>
          </cell>
        </row>
      </sheetData>
      <sheetData sheetId="8">
        <row r="16">
          <cell r="N16">
            <v>8843.090999999971</v>
          </cell>
        </row>
      </sheetData>
      <sheetData sheetId="9">
        <row r="16">
          <cell r="N16">
            <v>17833.63999999997</v>
          </cell>
        </row>
      </sheetData>
      <sheetData sheetId="10">
        <row r="16">
          <cell r="N16">
            <v>3576.713000000076</v>
          </cell>
        </row>
      </sheetData>
      <sheetData sheetId="11">
        <row r="16">
          <cell r="N16">
            <v>7267.120000000003</v>
          </cell>
        </row>
      </sheetData>
      <sheetData sheetId="12">
        <row r="16">
          <cell r="N16">
            <v>90881.73959999996</v>
          </cell>
        </row>
      </sheetData>
      <sheetData sheetId="13">
        <row r="16">
          <cell r="N16">
            <v>8491.802300000018</v>
          </cell>
        </row>
      </sheetData>
      <sheetData sheetId="16">
        <row r="16">
          <cell r="N16">
            <v>22128.401999999995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I20" sqref="I20"/>
    </sheetView>
  </sheetViews>
  <sheetFormatPr defaultColWidth="9.140625" defaultRowHeight="12.75"/>
  <cols>
    <col min="1" max="1" width="22.421875" style="0" customWidth="1"/>
    <col min="14" max="14" width="9.8515625" style="0" customWidth="1"/>
    <col min="16" max="16" width="31.140625" style="0" customWidth="1"/>
    <col min="17" max="17" width="16.57421875" style="0" customWidth="1"/>
  </cols>
  <sheetData>
    <row r="1" ht="12.75">
      <c r="A1" s="27" t="s">
        <v>239</v>
      </c>
    </row>
    <row r="2" spans="1:20" ht="15">
      <c r="A2" s="2" t="s">
        <v>0</v>
      </c>
      <c r="D2" t="s">
        <v>22</v>
      </c>
      <c r="G2" s="13">
        <v>888</v>
      </c>
      <c r="P2" s="2" t="s">
        <v>222</v>
      </c>
      <c r="Q2" s="42"/>
      <c r="R2" s="42"/>
      <c r="S2" s="42"/>
      <c r="T2" s="42"/>
    </row>
    <row r="3" spans="16:20" ht="15">
      <c r="P3" s="42"/>
      <c r="Q3" s="42"/>
      <c r="R3" s="42"/>
      <c r="S3" s="42"/>
      <c r="T3" s="42"/>
    </row>
    <row r="4" spans="1:20" ht="15.75">
      <c r="A4" s="30" t="s">
        <v>100</v>
      </c>
      <c r="C4" s="12">
        <f>'[1]Мира1'!$N$16</f>
        <v>16338.341999999902</v>
      </c>
      <c r="D4" s="27"/>
      <c r="P4" s="42" t="s">
        <v>116</v>
      </c>
      <c r="Q4" s="63">
        <f>C4</f>
        <v>16338.341999999902</v>
      </c>
      <c r="R4" s="42"/>
      <c r="S4" s="42"/>
      <c r="T4" s="42"/>
    </row>
    <row r="5" spans="16:20" ht="15">
      <c r="P5" s="42"/>
      <c r="Q5" s="42"/>
      <c r="R5" s="42"/>
      <c r="S5" s="42"/>
      <c r="T5" s="42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43"/>
      <c r="Q6" s="43" t="s">
        <v>14</v>
      </c>
      <c r="R6" s="42"/>
      <c r="S6" s="42"/>
      <c r="T6" s="42"/>
    </row>
    <row r="7" spans="1:20" ht="15.75">
      <c r="A7" s="6" t="s">
        <v>1</v>
      </c>
      <c r="B7" s="33">
        <v>8520.96</v>
      </c>
      <c r="C7" s="33">
        <v>8520.96</v>
      </c>
      <c r="D7" s="33">
        <v>8520.96</v>
      </c>
      <c r="E7" s="33">
        <v>8520.96</v>
      </c>
      <c r="F7" s="33">
        <v>8520.96</v>
      </c>
      <c r="G7" s="33">
        <v>8520.96</v>
      </c>
      <c r="H7" s="33">
        <v>8520.96</v>
      </c>
      <c r="I7" s="33">
        <v>8520.96</v>
      </c>
      <c r="J7" s="33">
        <v>10473.68</v>
      </c>
      <c r="K7" s="33">
        <v>10458.34</v>
      </c>
      <c r="L7" s="33">
        <v>10497.28</v>
      </c>
      <c r="M7" s="33">
        <v>10497.28</v>
      </c>
      <c r="N7" s="33">
        <f>SUM(B7:M7)</f>
        <v>110094.25999999998</v>
      </c>
      <c r="O7" s="24"/>
      <c r="P7" s="54" t="s">
        <v>1</v>
      </c>
      <c r="Q7" s="54">
        <f>N7</f>
        <v>110094.25999999998</v>
      </c>
      <c r="R7" s="42"/>
      <c r="S7" s="42"/>
      <c r="T7" s="42"/>
    </row>
    <row r="8" spans="1:20" ht="15.75">
      <c r="A8" s="5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4"/>
      <c r="P8" s="53"/>
      <c r="Q8" s="53"/>
      <c r="R8" s="42"/>
      <c r="S8" s="42"/>
      <c r="T8" s="42"/>
    </row>
    <row r="9" spans="1:20" ht="15.75">
      <c r="A9" s="7" t="s">
        <v>15</v>
      </c>
      <c r="B9" s="23">
        <v>9169.137</v>
      </c>
      <c r="C9" s="23">
        <v>6542.601</v>
      </c>
      <c r="D9" s="23">
        <v>9209.277</v>
      </c>
      <c r="E9" s="23">
        <v>7302.407</v>
      </c>
      <c r="F9" s="23">
        <v>7246.839</v>
      </c>
      <c r="G9" s="23">
        <v>7396.273</v>
      </c>
      <c r="H9" s="23">
        <v>7141.115</v>
      </c>
      <c r="I9" s="23">
        <v>11114.94</v>
      </c>
      <c r="J9" s="23">
        <v>8824.138</v>
      </c>
      <c r="K9" s="23">
        <v>8358.253</v>
      </c>
      <c r="L9" s="23">
        <v>8741.218</v>
      </c>
      <c r="M9" s="23">
        <v>10423.08</v>
      </c>
      <c r="N9" s="23">
        <f>SUM(B9:M9)</f>
        <v>101469.278</v>
      </c>
      <c r="O9" s="24"/>
      <c r="P9" s="55" t="s">
        <v>15</v>
      </c>
      <c r="Q9" s="55">
        <f>N9</f>
        <v>101469.278</v>
      </c>
      <c r="R9" s="42"/>
      <c r="S9" s="42"/>
      <c r="T9" s="42"/>
    </row>
    <row r="10" spans="1:20" ht="15.75">
      <c r="A10" s="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4"/>
      <c r="O10" s="24"/>
      <c r="P10" s="56"/>
      <c r="Q10" s="57"/>
      <c r="R10" s="42"/>
      <c r="S10" s="42"/>
      <c r="T10" s="42"/>
    </row>
    <row r="11" spans="1:20" ht="15.75">
      <c r="A11" s="1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5"/>
      <c r="O11" s="24"/>
      <c r="P11" s="42" t="s">
        <v>106</v>
      </c>
      <c r="Q11" s="58"/>
      <c r="R11" s="42"/>
      <c r="S11" s="42"/>
      <c r="T11" s="42"/>
    </row>
    <row r="12" spans="1:20" ht="15.75">
      <c r="A12" s="10" t="s">
        <v>16</v>
      </c>
      <c r="B12" s="36">
        <f>SUM(B35)</f>
        <v>8484.380000000001</v>
      </c>
      <c r="C12" s="36">
        <f aca="true" t="shared" si="0" ref="C12:M12">C35</f>
        <v>8571.38</v>
      </c>
      <c r="D12" s="36">
        <f t="shared" si="0"/>
        <v>8568.62</v>
      </c>
      <c r="E12" s="36">
        <f t="shared" si="0"/>
        <v>8912.74</v>
      </c>
      <c r="F12" s="36">
        <f t="shared" si="0"/>
        <v>7892.929999999999</v>
      </c>
      <c r="G12" s="36">
        <f t="shared" si="0"/>
        <v>9584.640000000001</v>
      </c>
      <c r="H12" s="36">
        <f t="shared" si="0"/>
        <v>7236.69</v>
      </c>
      <c r="I12" s="36">
        <f t="shared" si="0"/>
        <v>8096.2</v>
      </c>
      <c r="J12" s="36">
        <f t="shared" si="0"/>
        <v>9584.56</v>
      </c>
      <c r="K12" s="36">
        <f t="shared" si="0"/>
        <v>9817.05</v>
      </c>
      <c r="L12" s="36">
        <f t="shared" si="0"/>
        <v>12668.14</v>
      </c>
      <c r="M12" s="36">
        <f t="shared" si="0"/>
        <v>16088.619999999999</v>
      </c>
      <c r="N12" s="36">
        <f>SUM(B12:M12)</f>
        <v>115505.95</v>
      </c>
      <c r="O12" s="24"/>
      <c r="P12" s="59" t="s">
        <v>60</v>
      </c>
      <c r="Q12" s="59">
        <f>Q4+Q7-Q9</f>
        <v>24963.323999999877</v>
      </c>
      <c r="R12" s="42"/>
      <c r="S12" s="42"/>
      <c r="T12" s="42"/>
    </row>
    <row r="13" spans="2:20" ht="1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0"/>
      <c r="Q13" s="60"/>
      <c r="R13" s="42"/>
      <c r="S13" s="42"/>
      <c r="T13" s="42"/>
    </row>
    <row r="14" spans="1:20" ht="15.75">
      <c r="A14" s="11" t="s">
        <v>20</v>
      </c>
      <c r="B14" s="37">
        <f>B9-B12</f>
        <v>684.7569999999996</v>
      </c>
      <c r="C14" s="37">
        <f aca="true" t="shared" si="1" ref="C14:N14">C9-C12</f>
        <v>-2028.7789999999995</v>
      </c>
      <c r="D14" s="37">
        <f t="shared" si="1"/>
        <v>640.6569999999992</v>
      </c>
      <c r="E14" s="37">
        <f t="shared" si="1"/>
        <v>-1610.3329999999996</v>
      </c>
      <c r="F14" s="37">
        <f t="shared" si="1"/>
        <v>-646.0909999999994</v>
      </c>
      <c r="G14" s="37">
        <f t="shared" si="1"/>
        <v>-2188.367000000001</v>
      </c>
      <c r="H14" s="37">
        <f t="shared" si="1"/>
        <v>-95.57499999999982</v>
      </c>
      <c r="I14" s="37">
        <f t="shared" si="1"/>
        <v>3018.7400000000007</v>
      </c>
      <c r="J14" s="37">
        <f t="shared" si="1"/>
        <v>-760.4219999999987</v>
      </c>
      <c r="K14" s="37">
        <f t="shared" si="1"/>
        <v>-1458.7969999999987</v>
      </c>
      <c r="L14" s="37">
        <f t="shared" si="1"/>
        <v>-3926.9219999999987</v>
      </c>
      <c r="M14" s="37">
        <f t="shared" si="1"/>
        <v>-5665.539999999999</v>
      </c>
      <c r="N14" s="37">
        <f t="shared" si="1"/>
        <v>-14036.671999999991</v>
      </c>
      <c r="O14" s="24"/>
      <c r="P14" s="61"/>
      <c r="Q14" s="61"/>
      <c r="R14" s="42"/>
      <c r="S14" s="42"/>
      <c r="T14" s="42"/>
    </row>
    <row r="15" spans="2:20" ht="15.7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42"/>
      <c r="Q15" s="61"/>
      <c r="R15" s="42"/>
      <c r="S15" s="42"/>
      <c r="T15" s="42"/>
    </row>
    <row r="16" spans="1:20" ht="15.75">
      <c r="A16" s="20" t="s">
        <v>60</v>
      </c>
      <c r="B16" s="25">
        <f>C4+B7-B9</f>
        <v>15690.1649999999</v>
      </c>
      <c r="C16" s="38">
        <f aca="true" t="shared" si="2" ref="C16:M16">B16+C7-C9</f>
        <v>17668.5239999999</v>
      </c>
      <c r="D16" s="25">
        <f t="shared" si="2"/>
        <v>16980.2069999999</v>
      </c>
      <c r="E16" s="38">
        <f t="shared" si="2"/>
        <v>18198.7599999999</v>
      </c>
      <c r="F16" s="25">
        <f t="shared" si="2"/>
        <v>19472.8809999999</v>
      </c>
      <c r="G16" s="38">
        <f t="shared" si="2"/>
        <v>20597.567999999897</v>
      </c>
      <c r="H16" s="25">
        <f t="shared" si="2"/>
        <v>21977.4129999999</v>
      </c>
      <c r="I16" s="38">
        <f t="shared" si="2"/>
        <v>19383.432999999895</v>
      </c>
      <c r="J16" s="25">
        <f t="shared" si="2"/>
        <v>21032.974999999897</v>
      </c>
      <c r="K16" s="38">
        <f t="shared" si="2"/>
        <v>23133.061999999896</v>
      </c>
      <c r="L16" s="25">
        <f t="shared" si="2"/>
        <v>24889.123999999894</v>
      </c>
      <c r="M16" s="38">
        <f t="shared" si="2"/>
        <v>24963.32399999989</v>
      </c>
      <c r="N16" s="25">
        <f>C4+N7-N9</f>
        <v>24963.323999999877</v>
      </c>
      <c r="O16" s="24"/>
      <c r="P16" s="62" t="s">
        <v>107</v>
      </c>
      <c r="Q16" s="62">
        <f>N12</f>
        <v>115505.95</v>
      </c>
      <c r="R16" s="45" t="s">
        <v>108</v>
      </c>
      <c r="S16" s="42"/>
      <c r="T16" s="42"/>
    </row>
    <row r="17" spans="11:20" ht="15">
      <c r="K17" s="1"/>
      <c r="P17" s="42"/>
      <c r="Q17" s="42"/>
      <c r="R17" s="42"/>
      <c r="S17" s="42"/>
      <c r="T17" s="42"/>
    </row>
    <row r="18" spans="1:20" ht="15">
      <c r="A18" s="4" t="s">
        <v>17</v>
      </c>
      <c r="P18" s="2" t="s">
        <v>109</v>
      </c>
      <c r="Q18" s="42"/>
      <c r="R18" s="42"/>
      <c r="S18" s="42"/>
      <c r="T18" s="42" t="s">
        <v>110</v>
      </c>
    </row>
    <row r="19" spans="16:20" ht="15">
      <c r="P19" s="42"/>
      <c r="Q19" s="42"/>
      <c r="R19" s="42"/>
      <c r="S19" s="42"/>
      <c r="T19" s="42" t="s">
        <v>117</v>
      </c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46" t="s">
        <v>18</v>
      </c>
      <c r="Q20" s="47"/>
      <c r="R20" s="42"/>
      <c r="S20" s="42"/>
      <c r="T20" s="42" t="s">
        <v>120</v>
      </c>
    </row>
    <row r="21" spans="1:20" ht="15.75">
      <c r="A21" s="3" t="s">
        <v>39</v>
      </c>
      <c r="B21" s="3">
        <v>62.92</v>
      </c>
      <c r="C21" s="3">
        <v>61.96</v>
      </c>
      <c r="D21" s="3">
        <v>61.96</v>
      </c>
      <c r="E21" s="3">
        <v>61.96</v>
      </c>
      <c r="F21" s="3">
        <v>61.96</v>
      </c>
      <c r="G21" s="3">
        <v>72.4</v>
      </c>
      <c r="H21" s="3">
        <v>71.69</v>
      </c>
      <c r="I21" s="3">
        <v>61.96</v>
      </c>
      <c r="J21" s="3">
        <v>64.62</v>
      </c>
      <c r="K21" s="3">
        <v>67.76</v>
      </c>
      <c r="L21" s="3">
        <v>61.96</v>
      </c>
      <c r="M21" s="3">
        <v>105.82</v>
      </c>
      <c r="N21" s="3">
        <f>SUM(B21:M21)</f>
        <v>816.97</v>
      </c>
      <c r="P21" s="48" t="s">
        <v>112</v>
      </c>
      <c r="Q21" s="49">
        <f>(Q23+Q24+Q22)*18%</f>
        <v>949.4676000000001</v>
      </c>
      <c r="R21" s="42"/>
      <c r="S21" s="42"/>
      <c r="T21" s="42" t="s">
        <v>129</v>
      </c>
    </row>
    <row r="22" spans="1:20" ht="15.75">
      <c r="A22" s="3" t="s">
        <v>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3" ref="N22:N34">SUM(B22:M22)</f>
        <v>0</v>
      </c>
      <c r="P22" s="43" t="s">
        <v>44</v>
      </c>
      <c r="Q22" s="43">
        <f>N21</f>
        <v>816.97</v>
      </c>
      <c r="R22" s="42"/>
      <c r="S22" s="42"/>
      <c r="T22" s="42" t="s">
        <v>130</v>
      </c>
    </row>
    <row r="23" spans="1:20" ht="15.75">
      <c r="A23" s="3" t="s">
        <v>56</v>
      </c>
      <c r="B23" s="3">
        <v>1044.55</v>
      </c>
      <c r="C23" s="3">
        <v>750.15</v>
      </c>
      <c r="D23" s="3">
        <v>750.15</v>
      </c>
      <c r="E23" s="3">
        <v>750.15</v>
      </c>
      <c r="F23" s="3">
        <v>750.15</v>
      </c>
      <c r="G23" s="3">
        <v>750.15</v>
      </c>
      <c r="H23" s="3">
        <v>750.15</v>
      </c>
      <c r="I23" s="3">
        <v>750.15</v>
      </c>
      <c r="J23" s="3">
        <v>750.15</v>
      </c>
      <c r="K23" s="3">
        <v>750.15</v>
      </c>
      <c r="L23" s="3">
        <v>1478.53</v>
      </c>
      <c r="M23" s="3">
        <v>750.15</v>
      </c>
      <c r="N23" s="3">
        <f t="shared" si="3"/>
        <v>10024.579999999998</v>
      </c>
      <c r="P23" s="43" t="s">
        <v>72</v>
      </c>
      <c r="Q23" s="43">
        <f>N27</f>
        <v>391.76</v>
      </c>
      <c r="R23" s="42"/>
      <c r="S23" s="42"/>
      <c r="T23" s="42"/>
    </row>
    <row r="24" spans="1:20" ht="15.75">
      <c r="A24" s="3" t="s">
        <v>57</v>
      </c>
      <c r="B24" s="3">
        <v>318.46</v>
      </c>
      <c r="C24" s="3">
        <v>374.66</v>
      </c>
      <c r="D24" s="3">
        <v>374.66</v>
      </c>
      <c r="E24" s="3">
        <v>487.06</v>
      </c>
      <c r="F24" s="3">
        <v>337.2</v>
      </c>
      <c r="G24" s="3">
        <v>355.93</v>
      </c>
      <c r="H24" s="3">
        <v>430.86</v>
      </c>
      <c r="I24" s="3">
        <v>412.13</v>
      </c>
      <c r="J24" s="3">
        <v>393.4</v>
      </c>
      <c r="K24" s="3">
        <v>430.86</v>
      </c>
      <c r="L24" s="3">
        <v>374.66</v>
      </c>
      <c r="M24" s="3">
        <v>407.44</v>
      </c>
      <c r="N24" s="3">
        <f t="shared" si="3"/>
        <v>4697.32</v>
      </c>
      <c r="P24" s="43" t="s">
        <v>62</v>
      </c>
      <c r="Q24" s="43">
        <f>N26</f>
        <v>4066.09</v>
      </c>
      <c r="R24" s="42"/>
      <c r="S24" s="42"/>
      <c r="T24" s="42"/>
    </row>
    <row r="25" spans="1:20" ht="15.75">
      <c r="A25" s="3" t="s">
        <v>53</v>
      </c>
      <c r="B25" s="3">
        <v>939.87</v>
      </c>
      <c r="C25" s="3">
        <v>867.93</v>
      </c>
      <c r="D25" s="3">
        <v>931.58</v>
      </c>
      <c r="E25" s="3">
        <v>980.13</v>
      </c>
      <c r="F25" s="3">
        <v>856.99</v>
      </c>
      <c r="G25" s="3">
        <v>1258</v>
      </c>
      <c r="H25" s="3">
        <v>571.53</v>
      </c>
      <c r="I25" s="3">
        <v>879.24</v>
      </c>
      <c r="J25" s="3">
        <v>893.27</v>
      </c>
      <c r="K25" s="3">
        <v>1926.8</v>
      </c>
      <c r="L25" s="3">
        <v>2824.4</v>
      </c>
      <c r="M25" s="3">
        <v>934.22</v>
      </c>
      <c r="N25" s="3">
        <f t="shared" si="3"/>
        <v>13863.959999999997</v>
      </c>
      <c r="P25" s="43" t="s">
        <v>79</v>
      </c>
      <c r="Q25" s="43">
        <f>N29</f>
        <v>1898.8299999999997</v>
      </c>
      <c r="R25" s="42"/>
      <c r="S25" s="42"/>
      <c r="T25" s="42"/>
    </row>
    <row r="26" spans="1:20" ht="15.75">
      <c r="A26" s="3" t="s">
        <v>70</v>
      </c>
      <c r="B26" s="3"/>
      <c r="C26" s="3"/>
      <c r="D26" s="3"/>
      <c r="E26" s="3">
        <v>27.69</v>
      </c>
      <c r="F26" s="3">
        <v>2.54</v>
      </c>
      <c r="G26" s="3">
        <v>45.46</v>
      </c>
      <c r="H26" s="3">
        <v>21</v>
      </c>
      <c r="I26" s="3">
        <v>3.33</v>
      </c>
      <c r="J26" s="3">
        <v>1161.86</v>
      </c>
      <c r="K26" s="3">
        <v>84.21</v>
      </c>
      <c r="L26" s="3">
        <v>2322</v>
      </c>
      <c r="M26" s="3">
        <v>398</v>
      </c>
      <c r="N26" s="3">
        <f t="shared" si="3"/>
        <v>4066.09</v>
      </c>
      <c r="P26" s="139" t="s">
        <v>46</v>
      </c>
      <c r="Q26" s="50">
        <f>N22</f>
        <v>0</v>
      </c>
      <c r="R26" s="42"/>
      <c r="S26" s="42"/>
      <c r="T26" s="42"/>
    </row>
    <row r="27" spans="1:20" ht="15.75">
      <c r="A27" s="3" t="s">
        <v>72</v>
      </c>
      <c r="B27" s="3"/>
      <c r="C27" s="3"/>
      <c r="D27" s="3"/>
      <c r="E27" s="3">
        <v>261.83</v>
      </c>
      <c r="F27" s="3"/>
      <c r="G27" s="3">
        <v>58.07</v>
      </c>
      <c r="H27" s="3">
        <v>71.86</v>
      </c>
      <c r="I27" s="3"/>
      <c r="J27" s="3"/>
      <c r="K27" s="3"/>
      <c r="L27" s="3"/>
      <c r="M27" s="3"/>
      <c r="N27" s="3">
        <f t="shared" si="3"/>
        <v>391.76</v>
      </c>
      <c r="P27" s="51" t="s">
        <v>113</v>
      </c>
      <c r="Q27" s="43">
        <f>N33</f>
        <v>0</v>
      </c>
      <c r="R27" s="42"/>
      <c r="S27" s="42"/>
      <c r="T27" s="42"/>
    </row>
    <row r="28" spans="1:20" ht="15.75">
      <c r="A28" s="3" t="s">
        <v>77</v>
      </c>
      <c r="B28" s="3">
        <v>1591.09</v>
      </c>
      <c r="C28" s="3">
        <v>1591.09</v>
      </c>
      <c r="D28" s="3">
        <v>1800.74</v>
      </c>
      <c r="E28" s="3">
        <v>1849.22</v>
      </c>
      <c r="F28" s="3">
        <v>1591.09</v>
      </c>
      <c r="G28" s="3">
        <v>2901.44</v>
      </c>
      <c r="H28" s="3">
        <v>553.42</v>
      </c>
      <c r="I28" s="3">
        <v>1591.09</v>
      </c>
      <c r="J28" s="3">
        <v>1656.28</v>
      </c>
      <c r="K28" s="3">
        <v>1591.09</v>
      </c>
      <c r="L28" s="3">
        <v>1591.09</v>
      </c>
      <c r="M28" s="3">
        <v>1778.82</v>
      </c>
      <c r="N28" s="3">
        <f t="shared" si="3"/>
        <v>20086.46</v>
      </c>
      <c r="P28" s="52" t="s">
        <v>114</v>
      </c>
      <c r="Q28" s="53">
        <f>N34</f>
        <v>6252.1</v>
      </c>
      <c r="R28" s="42"/>
      <c r="S28" s="42"/>
      <c r="T28" s="42"/>
    </row>
    <row r="29" spans="1:20" ht="15.75">
      <c r="A29" s="3" t="s">
        <v>79</v>
      </c>
      <c r="B29" s="3">
        <v>158.04</v>
      </c>
      <c r="C29" s="3">
        <v>158.04</v>
      </c>
      <c r="D29" s="3">
        <v>159.15</v>
      </c>
      <c r="E29" s="3">
        <v>159.05</v>
      </c>
      <c r="F29" s="3">
        <v>159.27</v>
      </c>
      <c r="G29" s="3">
        <v>158.04</v>
      </c>
      <c r="H29" s="3">
        <v>158.04</v>
      </c>
      <c r="I29" s="3">
        <v>158.04</v>
      </c>
      <c r="J29" s="3">
        <v>158.04</v>
      </c>
      <c r="K29" s="3">
        <v>158.04</v>
      </c>
      <c r="L29" s="3">
        <v>158.04</v>
      </c>
      <c r="M29" s="3">
        <v>157.04</v>
      </c>
      <c r="N29" s="3">
        <f t="shared" si="3"/>
        <v>1898.8299999999997</v>
      </c>
      <c r="P29" s="51" t="s">
        <v>99</v>
      </c>
      <c r="Q29" s="53">
        <f>N32</f>
        <v>1128.42</v>
      </c>
      <c r="R29" s="42"/>
      <c r="S29" s="42"/>
      <c r="T29" s="42"/>
    </row>
    <row r="30" spans="1:20" ht="15.75">
      <c r="A30" s="3" t="s">
        <v>237</v>
      </c>
      <c r="B30" s="3">
        <v>3355.95</v>
      </c>
      <c r="C30" s="3">
        <v>3661.71</v>
      </c>
      <c r="D30" s="3">
        <v>2845.95</v>
      </c>
      <c r="E30" s="3">
        <v>3329.99</v>
      </c>
      <c r="F30" s="3">
        <v>3174.91</v>
      </c>
      <c r="G30" s="3">
        <v>3060.79</v>
      </c>
      <c r="H30" s="3">
        <v>3539.28</v>
      </c>
      <c r="I30" s="3">
        <v>3256.73</v>
      </c>
      <c r="J30" s="3">
        <v>3461.55</v>
      </c>
      <c r="K30" s="3">
        <v>3692.89</v>
      </c>
      <c r="L30" s="3">
        <v>2962.72</v>
      </c>
      <c r="M30" s="3">
        <v>3810.72</v>
      </c>
      <c r="N30" s="3">
        <f t="shared" si="3"/>
        <v>40153.19</v>
      </c>
      <c r="P30" s="44"/>
      <c r="Q30" s="66"/>
      <c r="S30" s="30"/>
      <c r="T30" s="42"/>
    </row>
    <row r="31" spans="1:20" ht="15">
      <c r="A31" s="3" t="s">
        <v>238</v>
      </c>
      <c r="B31" s="3">
        <v>1013.5</v>
      </c>
      <c r="C31" s="3">
        <v>1105.84</v>
      </c>
      <c r="D31" s="3">
        <v>859.48</v>
      </c>
      <c r="E31" s="3">
        <v>1005.66</v>
      </c>
      <c r="F31" s="3">
        <v>958.82</v>
      </c>
      <c r="G31" s="3">
        <v>924.36</v>
      </c>
      <c r="H31" s="3">
        <v>1068.86</v>
      </c>
      <c r="I31" s="3">
        <v>983.53</v>
      </c>
      <c r="J31" s="3">
        <v>1045.39</v>
      </c>
      <c r="K31" s="3">
        <v>1115.25</v>
      </c>
      <c r="L31" s="3">
        <v>894.74</v>
      </c>
      <c r="M31" s="3">
        <v>1150.84</v>
      </c>
      <c r="N31" s="3">
        <f t="shared" si="3"/>
        <v>12126.269999999999</v>
      </c>
      <c r="S31" s="30"/>
      <c r="T31" s="42"/>
    </row>
    <row r="32" spans="1:20" ht="15">
      <c r="A32" s="3" t="s">
        <v>99</v>
      </c>
      <c r="B32" s="3"/>
      <c r="C32" s="3"/>
      <c r="D32" s="3">
        <v>784.95</v>
      </c>
      <c r="E32" s="3"/>
      <c r="F32" s="3"/>
      <c r="G32" s="3"/>
      <c r="H32" s="3"/>
      <c r="I32" s="3"/>
      <c r="J32" s="3"/>
      <c r="K32" s="3"/>
      <c r="L32" s="3"/>
      <c r="M32" s="3">
        <v>343.47</v>
      </c>
      <c r="N32" s="3">
        <f t="shared" si="3"/>
        <v>1128.42</v>
      </c>
      <c r="T32" s="42"/>
    </row>
    <row r="33" spans="1:14" ht="12.75">
      <c r="A33" s="3" t="s">
        <v>96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3"/>
        <v>0</v>
      </c>
    </row>
    <row r="34" spans="1:14" ht="12.75">
      <c r="A34" s="3" t="s">
        <v>97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v>6252.1</v>
      </c>
      <c r="N34" s="3">
        <f t="shared" si="3"/>
        <v>6252.1</v>
      </c>
    </row>
    <row r="35" spans="1:14" ht="12.75">
      <c r="A35" s="3" t="s">
        <v>19</v>
      </c>
      <c r="B35" s="3">
        <f aca="true" t="shared" si="4" ref="B35:M35">SUM(B20:B34)</f>
        <v>8484.380000000001</v>
      </c>
      <c r="C35" s="3">
        <f t="shared" si="4"/>
        <v>8571.38</v>
      </c>
      <c r="D35" s="3">
        <f t="shared" si="4"/>
        <v>8568.62</v>
      </c>
      <c r="E35" s="3">
        <f t="shared" si="4"/>
        <v>8912.74</v>
      </c>
      <c r="F35" s="3">
        <f t="shared" si="4"/>
        <v>7892.929999999999</v>
      </c>
      <c r="G35" s="3">
        <f t="shared" si="4"/>
        <v>9584.640000000001</v>
      </c>
      <c r="H35" s="3">
        <f t="shared" si="4"/>
        <v>7236.69</v>
      </c>
      <c r="I35" s="3">
        <f t="shared" si="4"/>
        <v>8096.2</v>
      </c>
      <c r="J35" s="3">
        <f t="shared" si="4"/>
        <v>9584.56</v>
      </c>
      <c r="K35" s="3">
        <f t="shared" si="4"/>
        <v>9817.05</v>
      </c>
      <c r="L35" s="3">
        <f t="shared" si="4"/>
        <v>12668.14</v>
      </c>
      <c r="M35" s="3">
        <f t="shared" si="4"/>
        <v>16088.619999999999</v>
      </c>
      <c r="N35" s="3">
        <f>SUM(B35:M35)</f>
        <v>115505.95</v>
      </c>
    </row>
  </sheetData>
  <sheetProtection/>
  <printOptions/>
  <pageMargins left="0.75" right="0.75" top="1" bottom="1" header="0.5" footer="0.5"/>
  <pageSetup horizontalDpi="600" verticalDpi="600" orientation="landscape" paperSize="9" scale="84" r:id="rId1"/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20">
      <selection activeCell="M31" sqref="M31"/>
    </sheetView>
  </sheetViews>
  <sheetFormatPr defaultColWidth="9.140625" defaultRowHeight="12.75"/>
  <cols>
    <col min="1" max="1" width="22.7109375" style="0" customWidth="1"/>
    <col min="14" max="14" width="9.140625" style="0" customWidth="1"/>
    <col min="16" max="16" width="30.7109375" style="0" customWidth="1"/>
    <col min="17" max="17" width="14.28125" style="0" customWidth="1"/>
  </cols>
  <sheetData>
    <row r="1" ht="12.75">
      <c r="A1" s="27" t="s">
        <v>239</v>
      </c>
    </row>
    <row r="2" spans="1:20" ht="15">
      <c r="A2" s="2" t="s">
        <v>31</v>
      </c>
      <c r="E2" t="s">
        <v>22</v>
      </c>
      <c r="H2" s="13">
        <v>455</v>
      </c>
      <c r="P2" s="2" t="s">
        <v>231</v>
      </c>
      <c r="Q2" s="42"/>
      <c r="R2" s="42"/>
      <c r="S2" s="42"/>
      <c r="T2" s="42"/>
    </row>
    <row r="3" spans="16:20" ht="15">
      <c r="P3" s="42"/>
      <c r="Q3" s="42"/>
      <c r="R3" s="42"/>
      <c r="S3" s="42"/>
      <c r="T3" s="42"/>
    </row>
    <row r="4" spans="1:20" ht="15.75">
      <c r="A4" t="s">
        <v>100</v>
      </c>
      <c r="C4" s="12">
        <f>'[1]7.'!$N$16</f>
        <v>17833.63999999997</v>
      </c>
      <c r="P4" s="42" t="s">
        <v>116</v>
      </c>
      <c r="Q4" s="63">
        <f>C4</f>
        <v>17833.63999999997</v>
      </c>
      <c r="R4" s="42"/>
      <c r="S4" s="42"/>
      <c r="T4" s="42"/>
    </row>
    <row r="5" spans="16:20" ht="15">
      <c r="P5" s="42"/>
      <c r="Q5" s="42"/>
      <c r="R5" s="42"/>
      <c r="S5" s="42"/>
      <c r="T5" s="42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43"/>
      <c r="Q6" s="43" t="s">
        <v>14</v>
      </c>
      <c r="R6" s="42"/>
      <c r="S6" s="42"/>
      <c r="T6" s="42"/>
    </row>
    <row r="7" spans="1:20" ht="15.75">
      <c r="A7" s="6" t="s">
        <v>1</v>
      </c>
      <c r="B7" s="6">
        <v>4369.92</v>
      </c>
      <c r="C7" s="6">
        <v>4369.92</v>
      </c>
      <c r="D7" s="6">
        <v>4369.92</v>
      </c>
      <c r="E7" s="6">
        <v>4369.92</v>
      </c>
      <c r="F7" s="6">
        <v>4369.92</v>
      </c>
      <c r="G7" s="6">
        <v>4369.92</v>
      </c>
      <c r="H7" s="6">
        <v>4369.92</v>
      </c>
      <c r="I7" s="6">
        <v>4369.92</v>
      </c>
      <c r="J7" s="6">
        <v>5487</v>
      </c>
      <c r="K7" s="6">
        <v>5487</v>
      </c>
      <c r="L7" s="6">
        <v>5487</v>
      </c>
      <c r="M7" s="6">
        <v>5487</v>
      </c>
      <c r="N7" s="6">
        <f>SUM(B7:M7)</f>
        <v>56907.35999999999</v>
      </c>
      <c r="P7" s="54" t="s">
        <v>1</v>
      </c>
      <c r="Q7" s="54">
        <f>N7</f>
        <v>56907.35999999999</v>
      </c>
      <c r="R7" s="42"/>
      <c r="S7" s="42"/>
      <c r="T7" s="42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53"/>
      <c r="Q8" s="53"/>
      <c r="R8" s="42"/>
      <c r="S8" s="42"/>
      <c r="T8" s="42"/>
    </row>
    <row r="9" spans="1:20" ht="15.75">
      <c r="A9" s="7" t="s">
        <v>15</v>
      </c>
      <c r="B9" s="41">
        <v>4028.885</v>
      </c>
      <c r="C9" s="41">
        <v>4018.105</v>
      </c>
      <c r="D9" s="41">
        <v>3470.836</v>
      </c>
      <c r="E9" s="41">
        <v>5024.964</v>
      </c>
      <c r="F9" s="41">
        <v>3764.977</v>
      </c>
      <c r="G9" s="41">
        <v>3792.142</v>
      </c>
      <c r="H9" s="41">
        <v>4992.404</v>
      </c>
      <c r="I9" s="41">
        <v>3319.884</v>
      </c>
      <c r="J9" s="41">
        <v>5429.964</v>
      </c>
      <c r="K9" s="41">
        <v>4787.631</v>
      </c>
      <c r="L9" s="41">
        <v>4516.999</v>
      </c>
      <c r="M9" s="41">
        <v>5925.091</v>
      </c>
      <c r="N9" s="7">
        <f>SUM(B9:M9)</f>
        <v>53071.882</v>
      </c>
      <c r="P9" s="55" t="s">
        <v>15</v>
      </c>
      <c r="Q9" s="55">
        <f>N9</f>
        <v>53071.882</v>
      </c>
      <c r="R9" s="42"/>
      <c r="S9" s="42"/>
      <c r="T9" s="42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P10" s="56"/>
      <c r="Q10" s="57"/>
      <c r="R10" s="42"/>
      <c r="S10" s="42"/>
      <c r="T10" s="42"/>
    </row>
    <row r="11" spans="1:2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P11" s="42" t="s">
        <v>106</v>
      </c>
      <c r="Q11" s="58"/>
      <c r="R11" s="42"/>
      <c r="S11" s="42"/>
      <c r="T11" s="42"/>
    </row>
    <row r="12" spans="1:20" ht="15.75">
      <c r="A12" s="10" t="s">
        <v>16</v>
      </c>
      <c r="B12" s="10">
        <f>B36</f>
        <v>5427.11</v>
      </c>
      <c r="C12" s="10">
        <f aca="true" t="shared" si="0" ref="C12:M12">C36</f>
        <v>5154.86</v>
      </c>
      <c r="D12" s="10">
        <f t="shared" si="0"/>
        <v>5339.38</v>
      </c>
      <c r="E12" s="10">
        <f t="shared" si="0"/>
        <v>7153.24</v>
      </c>
      <c r="F12" s="10">
        <f t="shared" si="0"/>
        <v>9640.26</v>
      </c>
      <c r="G12" s="10">
        <f t="shared" si="0"/>
        <v>5729.800000000001</v>
      </c>
      <c r="H12" s="10">
        <f t="shared" si="0"/>
        <v>4520.66</v>
      </c>
      <c r="I12" s="10">
        <f t="shared" si="0"/>
        <v>5157.06</v>
      </c>
      <c r="J12" s="10">
        <f t="shared" si="0"/>
        <v>5102.900000000001</v>
      </c>
      <c r="K12" s="10">
        <f t="shared" si="0"/>
        <v>7734.07</v>
      </c>
      <c r="L12" s="10">
        <f t="shared" si="0"/>
        <v>4893.59</v>
      </c>
      <c r="M12" s="10">
        <f t="shared" si="0"/>
        <v>5815.25</v>
      </c>
      <c r="N12" s="10">
        <f>SUM(B12:M12)</f>
        <v>71668.18</v>
      </c>
      <c r="P12" s="59" t="s">
        <v>60</v>
      </c>
      <c r="Q12" s="59">
        <f>Q4+Q7-Q9</f>
        <v>21669.117999999973</v>
      </c>
      <c r="R12" s="42"/>
      <c r="S12" s="42"/>
      <c r="T12" s="42"/>
    </row>
    <row r="13" spans="16:20" ht="15">
      <c r="P13" s="60"/>
      <c r="Q13" s="60"/>
      <c r="R13" s="42"/>
      <c r="S13" s="42"/>
      <c r="T13" s="42"/>
    </row>
    <row r="14" spans="1:20" ht="15.75">
      <c r="A14" s="11" t="s">
        <v>20</v>
      </c>
      <c r="B14" s="11">
        <f aca="true" t="shared" si="1" ref="B14:G14">B9-B12</f>
        <v>-1398.2249999999995</v>
      </c>
      <c r="C14" s="11">
        <f t="shared" si="1"/>
        <v>-1136.7549999999997</v>
      </c>
      <c r="D14" s="11">
        <f t="shared" si="1"/>
        <v>-1868.5440000000003</v>
      </c>
      <c r="E14" s="11">
        <f t="shared" si="1"/>
        <v>-2128.276</v>
      </c>
      <c r="F14" s="11">
        <f t="shared" si="1"/>
        <v>-5875.283</v>
      </c>
      <c r="G14" s="11">
        <f t="shared" si="1"/>
        <v>-1937.6580000000013</v>
      </c>
      <c r="H14" s="11">
        <f aca="true" t="shared" si="2" ref="H14:M14">H9-H12</f>
        <v>471.7440000000006</v>
      </c>
      <c r="I14" s="11">
        <f t="shared" si="2"/>
        <v>-1837.1760000000004</v>
      </c>
      <c r="J14" s="11">
        <f t="shared" si="2"/>
        <v>327.0639999999994</v>
      </c>
      <c r="K14" s="11">
        <f t="shared" si="2"/>
        <v>-2946.4389999999994</v>
      </c>
      <c r="L14" s="11">
        <f t="shared" si="2"/>
        <v>-376.59100000000035</v>
      </c>
      <c r="M14" s="11">
        <f t="shared" si="2"/>
        <v>109.84100000000035</v>
      </c>
      <c r="N14" s="11">
        <f>SUM(B14:M14)</f>
        <v>-18596.298</v>
      </c>
      <c r="P14" s="61"/>
      <c r="Q14" s="61"/>
      <c r="R14" s="42"/>
      <c r="S14" s="42"/>
      <c r="T14" s="42"/>
    </row>
    <row r="15" spans="16:20" ht="15.75">
      <c r="P15" s="42"/>
      <c r="Q15" s="61"/>
      <c r="R15" s="42"/>
      <c r="S15" s="42"/>
      <c r="T15" s="42"/>
    </row>
    <row r="16" spans="1:20" ht="15.75">
      <c r="A16" s="20" t="s">
        <v>60</v>
      </c>
      <c r="B16" s="21">
        <f>C4+B7-B9</f>
        <v>18174.674999999967</v>
      </c>
      <c r="C16" s="20">
        <f aca="true" t="shared" si="3" ref="C16:H16">B16+C7-C9</f>
        <v>18526.489999999965</v>
      </c>
      <c r="D16" s="21">
        <f t="shared" si="3"/>
        <v>19425.573999999968</v>
      </c>
      <c r="E16" s="20">
        <f t="shared" si="3"/>
        <v>18770.52999999997</v>
      </c>
      <c r="F16" s="21">
        <f t="shared" si="3"/>
        <v>19375.47299999997</v>
      </c>
      <c r="G16" s="20">
        <f t="shared" si="3"/>
        <v>19953.250999999967</v>
      </c>
      <c r="H16" s="21">
        <f t="shared" si="3"/>
        <v>19330.766999999963</v>
      </c>
      <c r="I16" s="20">
        <f>H16+I7-I9</f>
        <v>20380.802999999964</v>
      </c>
      <c r="J16" s="21">
        <f>I16+J7-J9</f>
        <v>20437.838999999964</v>
      </c>
      <c r="K16" s="20">
        <f>J16+K7-K9</f>
        <v>21137.207999999962</v>
      </c>
      <c r="L16" s="21">
        <f>K16+L7-L9</f>
        <v>22107.208999999963</v>
      </c>
      <c r="M16" s="20">
        <f>L16+M7-M9</f>
        <v>21669.117999999962</v>
      </c>
      <c r="N16" s="21">
        <f>C4+N7-N9</f>
        <v>21669.117999999973</v>
      </c>
      <c r="P16" s="62" t="s">
        <v>107</v>
      </c>
      <c r="Q16" s="62">
        <f>N12</f>
        <v>71668.18</v>
      </c>
      <c r="R16" s="45" t="s">
        <v>108</v>
      </c>
      <c r="S16" s="42"/>
      <c r="T16" s="42"/>
    </row>
    <row r="17" spans="16:20" ht="15">
      <c r="P17" s="42"/>
      <c r="Q17" s="42"/>
      <c r="R17" s="42"/>
      <c r="S17" s="42"/>
      <c r="T17" s="42"/>
    </row>
    <row r="18" spans="1:20" ht="15">
      <c r="A18" s="4" t="s">
        <v>17</v>
      </c>
      <c r="P18" s="2" t="s">
        <v>109</v>
      </c>
      <c r="Q18" s="42"/>
      <c r="R18" s="42"/>
      <c r="S18" s="42"/>
      <c r="T18" s="42" t="s">
        <v>110</v>
      </c>
    </row>
    <row r="19" spans="16:20" ht="15">
      <c r="P19" s="42"/>
      <c r="Q19" s="42"/>
      <c r="R19" s="42"/>
      <c r="S19" s="42"/>
      <c r="T19" s="42" t="s">
        <v>174</v>
      </c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46" t="s">
        <v>18</v>
      </c>
      <c r="Q20" s="47"/>
      <c r="R20" s="42"/>
      <c r="S20" s="42"/>
      <c r="T20" s="42" t="s">
        <v>159</v>
      </c>
    </row>
    <row r="21" spans="1:20" ht="15.75">
      <c r="A21" s="3" t="s">
        <v>44</v>
      </c>
      <c r="B21" s="3">
        <v>62.92</v>
      </c>
      <c r="C21" s="3">
        <v>61.96</v>
      </c>
      <c r="D21" s="3">
        <v>61.96</v>
      </c>
      <c r="E21" s="3">
        <v>61.96</v>
      </c>
      <c r="F21" s="3">
        <v>61.96</v>
      </c>
      <c r="G21" s="3">
        <v>72.4</v>
      </c>
      <c r="H21" s="3">
        <v>71.69</v>
      </c>
      <c r="I21" s="3">
        <v>61.96</v>
      </c>
      <c r="J21" s="3">
        <v>64.62</v>
      </c>
      <c r="K21" s="3">
        <v>67.76</v>
      </c>
      <c r="L21" s="3">
        <v>61.96</v>
      </c>
      <c r="M21" s="3">
        <v>105.82</v>
      </c>
      <c r="N21" s="3">
        <f>SUM(B21:M21)</f>
        <v>816.97</v>
      </c>
      <c r="P21" s="48" t="s">
        <v>112</v>
      </c>
      <c r="Q21" s="49">
        <f>(Q23+Q24+Q22)*18%</f>
        <v>1179.315</v>
      </c>
      <c r="R21" s="42"/>
      <c r="S21" s="42"/>
      <c r="T21" s="42" t="s">
        <v>173</v>
      </c>
    </row>
    <row r="22" spans="1:20" ht="15.75">
      <c r="A22" s="3" t="s">
        <v>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36">SUM(B22:M22)</f>
        <v>0</v>
      </c>
      <c r="P22" s="43" t="s">
        <v>44</v>
      </c>
      <c r="Q22" s="43">
        <f>N21</f>
        <v>816.97</v>
      </c>
      <c r="R22" s="42"/>
      <c r="S22" s="42"/>
      <c r="T22" s="42" t="s">
        <v>193</v>
      </c>
    </row>
    <row r="23" spans="1:20" ht="15.75">
      <c r="A23" s="3" t="s">
        <v>52</v>
      </c>
      <c r="B23" s="3">
        <v>1339.8</v>
      </c>
      <c r="C23" s="3">
        <v>945.87</v>
      </c>
      <c r="D23" s="3">
        <v>1088.66</v>
      </c>
      <c r="E23" s="3">
        <v>945.87</v>
      </c>
      <c r="F23" s="3">
        <v>1460.21</v>
      </c>
      <c r="G23" s="3">
        <v>945.87</v>
      </c>
      <c r="H23" s="3">
        <v>945.87</v>
      </c>
      <c r="I23" s="3">
        <v>945.87</v>
      </c>
      <c r="J23" s="3">
        <v>945.87</v>
      </c>
      <c r="K23" s="3">
        <v>1103.52</v>
      </c>
      <c r="L23" s="3">
        <v>1103.52</v>
      </c>
      <c r="M23" s="3">
        <v>1092.6</v>
      </c>
      <c r="N23" s="3">
        <f t="shared" si="4"/>
        <v>12863.530000000002</v>
      </c>
      <c r="P23" s="43" t="s">
        <v>72</v>
      </c>
      <c r="Q23" s="43">
        <f>N27</f>
        <v>391.76</v>
      </c>
      <c r="R23" s="42"/>
      <c r="S23" s="42"/>
      <c r="T23" s="42" t="s">
        <v>198</v>
      </c>
    </row>
    <row r="24" spans="1:20" ht="15.75">
      <c r="A24" s="3" t="s">
        <v>54</v>
      </c>
      <c r="B24" s="3">
        <v>163.25</v>
      </c>
      <c r="C24" s="3">
        <v>192.06</v>
      </c>
      <c r="D24" s="3">
        <v>192.06</v>
      </c>
      <c r="E24" s="3">
        <v>249.67</v>
      </c>
      <c r="F24" s="3">
        <v>172.85</v>
      </c>
      <c r="G24" s="3">
        <v>182.45</v>
      </c>
      <c r="H24" s="3">
        <v>220.86</v>
      </c>
      <c r="I24" s="3">
        <v>211.26</v>
      </c>
      <c r="J24" s="3">
        <v>201.66</v>
      </c>
      <c r="K24" s="3">
        <v>220.86</v>
      </c>
      <c r="L24" s="3">
        <v>192.06</v>
      </c>
      <c r="M24" s="3">
        <v>208.86</v>
      </c>
      <c r="N24" s="3">
        <f t="shared" si="4"/>
        <v>2407.9</v>
      </c>
      <c r="P24" s="43" t="s">
        <v>62</v>
      </c>
      <c r="Q24" s="43">
        <f>N26</f>
        <v>5343.02</v>
      </c>
      <c r="R24" s="42"/>
      <c r="S24" s="42"/>
      <c r="T24" s="42" t="s">
        <v>204</v>
      </c>
    </row>
    <row r="25" spans="1:20" ht="15.75">
      <c r="A25" s="3" t="s">
        <v>53</v>
      </c>
      <c r="B25" s="3">
        <v>724.7</v>
      </c>
      <c r="C25" s="3">
        <v>614.44</v>
      </c>
      <c r="D25" s="3">
        <v>690.19</v>
      </c>
      <c r="E25" s="3">
        <v>671.95</v>
      </c>
      <c r="F25" s="3">
        <v>764.16</v>
      </c>
      <c r="G25" s="3">
        <v>814.39</v>
      </c>
      <c r="H25" s="3">
        <v>462.49</v>
      </c>
      <c r="I25" s="3">
        <v>620.24</v>
      </c>
      <c r="J25" s="3">
        <v>627.43</v>
      </c>
      <c r="K25" s="3">
        <v>670.74</v>
      </c>
      <c r="L25" s="3">
        <v>662.04</v>
      </c>
      <c r="M25" s="3">
        <v>692.73</v>
      </c>
      <c r="N25" s="3">
        <f t="shared" si="4"/>
        <v>8015.5</v>
      </c>
      <c r="P25" s="43" t="s">
        <v>79</v>
      </c>
      <c r="Q25" s="43">
        <f>N29</f>
        <v>973.3199999999999</v>
      </c>
      <c r="R25" s="42"/>
      <c r="S25" s="42"/>
      <c r="T25" s="42"/>
    </row>
    <row r="26" spans="1:20" ht="15.75">
      <c r="A26" s="3" t="s">
        <v>67</v>
      </c>
      <c r="B26" s="3"/>
      <c r="C26" s="3"/>
      <c r="D26" s="3"/>
      <c r="E26" s="3">
        <v>1710</v>
      </c>
      <c r="F26" s="3">
        <v>986.23</v>
      </c>
      <c r="G26" s="3">
        <v>45.46</v>
      </c>
      <c r="H26" s="3">
        <v>21</v>
      </c>
      <c r="I26" s="3">
        <v>247.5</v>
      </c>
      <c r="J26" s="3">
        <v>22.97</v>
      </c>
      <c r="K26" s="3">
        <v>2309.86</v>
      </c>
      <c r="L26" s="3"/>
      <c r="M26" s="3"/>
      <c r="N26" s="3">
        <f>SUM(B26:M26)</f>
        <v>5343.02</v>
      </c>
      <c r="P26" s="139" t="s">
        <v>46</v>
      </c>
      <c r="Q26" s="50">
        <f>N22</f>
        <v>0</v>
      </c>
      <c r="R26" s="42"/>
      <c r="S26" s="42"/>
      <c r="T26" s="42"/>
    </row>
    <row r="27" spans="1:20" ht="15.75">
      <c r="A27" s="3" t="s">
        <v>72</v>
      </c>
      <c r="B27" s="3"/>
      <c r="C27" s="3"/>
      <c r="D27" s="3"/>
      <c r="E27" s="3">
        <v>261.83</v>
      </c>
      <c r="F27" s="3"/>
      <c r="G27" s="3">
        <v>58.07</v>
      </c>
      <c r="H27" s="3">
        <v>71.86</v>
      </c>
      <c r="I27" s="3"/>
      <c r="J27" s="3"/>
      <c r="K27" s="3"/>
      <c r="L27" s="3"/>
      <c r="M27" s="3"/>
      <c r="N27" s="3">
        <f t="shared" si="4"/>
        <v>391.76</v>
      </c>
      <c r="P27" s="51" t="s">
        <v>113</v>
      </c>
      <c r="Q27" s="43">
        <f>N33</f>
        <v>0</v>
      </c>
      <c r="R27" s="42"/>
      <c r="S27" s="42"/>
      <c r="T27" s="42"/>
    </row>
    <row r="28" spans="1:20" ht="15.75">
      <c r="A28" s="3" t="s">
        <v>77</v>
      </c>
      <c r="B28" s="3">
        <v>815.61</v>
      </c>
      <c r="C28" s="3">
        <v>815.61</v>
      </c>
      <c r="D28" s="3">
        <v>923.1</v>
      </c>
      <c r="E28" s="3">
        <v>947.93</v>
      </c>
      <c r="F28" s="3">
        <v>815.61</v>
      </c>
      <c r="G28" s="3">
        <v>1487.31</v>
      </c>
      <c r="H28" s="3">
        <v>283.69</v>
      </c>
      <c r="I28" s="3">
        <v>815.61</v>
      </c>
      <c r="J28" s="3">
        <v>849.03</v>
      </c>
      <c r="K28" s="3">
        <v>815.61</v>
      </c>
      <c r="L28" s="3">
        <v>815.61</v>
      </c>
      <c r="M28" s="3">
        <v>911.85</v>
      </c>
      <c r="N28" s="3">
        <f t="shared" si="4"/>
        <v>10296.57</v>
      </c>
      <c r="P28" s="52" t="s">
        <v>114</v>
      </c>
      <c r="Q28" s="53">
        <f>N35</f>
        <v>3178.6</v>
      </c>
      <c r="R28" s="42"/>
      <c r="S28" s="42"/>
      <c r="T28" s="42"/>
    </row>
    <row r="29" spans="1:20" ht="15.75">
      <c r="A29" s="3" t="s">
        <v>76</v>
      </c>
      <c r="B29" s="3">
        <v>81</v>
      </c>
      <c r="C29" s="3">
        <v>81.01</v>
      </c>
      <c r="D29" s="3">
        <v>81.58</v>
      </c>
      <c r="E29" s="3">
        <v>81.53</v>
      </c>
      <c r="F29" s="3">
        <v>81.64</v>
      </c>
      <c r="G29" s="3">
        <v>81.01</v>
      </c>
      <c r="H29" s="3">
        <v>81.01</v>
      </c>
      <c r="I29" s="3">
        <v>81.01</v>
      </c>
      <c r="J29" s="3">
        <v>81.01</v>
      </c>
      <c r="K29" s="3">
        <v>81.01</v>
      </c>
      <c r="L29" s="3">
        <v>81.01</v>
      </c>
      <c r="M29" s="3">
        <v>80.5</v>
      </c>
      <c r="N29" s="3">
        <f t="shared" si="4"/>
        <v>973.3199999999999</v>
      </c>
      <c r="P29" s="64" t="s">
        <v>99</v>
      </c>
      <c r="Q29" s="65">
        <f>N34</f>
        <v>581.91</v>
      </c>
      <c r="R29" s="42"/>
      <c r="S29" s="42"/>
      <c r="T29" s="42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51" t="s">
        <v>115</v>
      </c>
      <c r="Q30" s="53">
        <f>SUM(Q21:Q29)</f>
        <v>12464.895</v>
      </c>
    </row>
    <row r="31" spans="1:14" ht="12.75">
      <c r="A31" s="3" t="s">
        <v>237</v>
      </c>
      <c r="B31" s="3">
        <v>1720.3</v>
      </c>
      <c r="C31" s="3">
        <v>1877.04</v>
      </c>
      <c r="D31" s="3">
        <v>1458.87</v>
      </c>
      <c r="E31" s="3">
        <v>1706.99</v>
      </c>
      <c r="F31" s="3">
        <v>1627.5</v>
      </c>
      <c r="G31" s="3">
        <v>1569</v>
      </c>
      <c r="H31" s="3">
        <v>1814.28</v>
      </c>
      <c r="I31" s="3">
        <v>1669.44</v>
      </c>
      <c r="J31" s="3">
        <v>1774.43</v>
      </c>
      <c r="K31" s="3">
        <v>1893.02</v>
      </c>
      <c r="L31" s="3">
        <v>1518.73</v>
      </c>
      <c r="M31" s="3">
        <v>1953.43</v>
      </c>
      <c r="N31" s="3">
        <f t="shared" si="4"/>
        <v>20583.030000000002</v>
      </c>
    </row>
    <row r="32" spans="1:14" ht="12.75">
      <c r="A32" s="3" t="s">
        <v>238</v>
      </c>
      <c r="B32" s="3">
        <v>519.53</v>
      </c>
      <c r="C32" s="3">
        <v>566.87</v>
      </c>
      <c r="D32" s="3">
        <v>440.58</v>
      </c>
      <c r="E32" s="3">
        <v>515.51</v>
      </c>
      <c r="F32" s="3">
        <v>491.5</v>
      </c>
      <c r="G32" s="3">
        <v>473.84</v>
      </c>
      <c r="H32" s="3">
        <v>547.91</v>
      </c>
      <c r="I32" s="3">
        <v>504.17</v>
      </c>
      <c r="J32" s="3">
        <v>535.88</v>
      </c>
      <c r="K32" s="3">
        <v>571.69</v>
      </c>
      <c r="L32" s="3">
        <v>458.66</v>
      </c>
      <c r="M32" s="3">
        <v>589.93</v>
      </c>
      <c r="N32" s="3">
        <f t="shared" si="4"/>
        <v>6216.07</v>
      </c>
    </row>
    <row r="33" spans="1:14" ht="12.75">
      <c r="A33" s="3" t="s">
        <v>93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4"/>
        <v>0</v>
      </c>
    </row>
    <row r="34" spans="1:14" ht="12.75">
      <c r="A34" s="3" t="s">
        <v>99</v>
      </c>
      <c r="B34" s="3"/>
      <c r="C34" s="3"/>
      <c r="D34" s="3">
        <v>402.38</v>
      </c>
      <c r="E34" s="3"/>
      <c r="F34" s="3"/>
      <c r="G34" s="3"/>
      <c r="H34" s="3"/>
      <c r="I34" s="3"/>
      <c r="J34" s="3"/>
      <c r="K34" s="3"/>
      <c r="L34" s="3"/>
      <c r="M34" s="3">
        <v>179.53</v>
      </c>
      <c r="N34" s="3">
        <f t="shared" si="4"/>
        <v>581.91</v>
      </c>
    </row>
    <row r="35" spans="1:14" ht="12.75">
      <c r="A35" s="3" t="s">
        <v>97</v>
      </c>
      <c r="B35" s="3"/>
      <c r="C35" s="3"/>
      <c r="D35" s="3"/>
      <c r="E35" s="3"/>
      <c r="F35" s="3">
        <v>3178.6</v>
      </c>
      <c r="G35" s="3"/>
      <c r="H35" s="3"/>
      <c r="I35" s="3"/>
      <c r="J35" s="3"/>
      <c r="K35" s="3"/>
      <c r="L35" s="3"/>
      <c r="M35" s="3"/>
      <c r="N35" s="3">
        <f t="shared" si="4"/>
        <v>3178.6</v>
      </c>
    </row>
    <row r="36" spans="1:14" ht="12.75">
      <c r="A36" s="3" t="s">
        <v>19</v>
      </c>
      <c r="B36" s="3">
        <f>SUM(B21:B35)</f>
        <v>5427.11</v>
      </c>
      <c r="C36" s="3">
        <f aca="true" t="shared" si="5" ref="C36:J36">SUM(C20:C35)</f>
        <v>5154.86</v>
      </c>
      <c r="D36" s="3">
        <f t="shared" si="5"/>
        <v>5339.38</v>
      </c>
      <c r="E36" s="3">
        <f t="shared" si="5"/>
        <v>7153.24</v>
      </c>
      <c r="F36" s="3">
        <f t="shared" si="5"/>
        <v>9640.26</v>
      </c>
      <c r="G36" s="3">
        <f t="shared" si="5"/>
        <v>5729.800000000001</v>
      </c>
      <c r="H36" s="3">
        <f t="shared" si="5"/>
        <v>4520.66</v>
      </c>
      <c r="I36" s="3">
        <f t="shared" si="5"/>
        <v>5157.06</v>
      </c>
      <c r="J36" s="3">
        <f t="shared" si="5"/>
        <v>5102.900000000001</v>
      </c>
      <c r="K36" s="3">
        <f>SUM(K21:K35)</f>
        <v>7734.07</v>
      </c>
      <c r="L36" s="3">
        <f>SUM(L20:L35)</f>
        <v>4893.59</v>
      </c>
      <c r="M36" s="3">
        <f>SUM(M20:M35)</f>
        <v>5815.25</v>
      </c>
      <c r="N36" s="3">
        <f t="shared" si="4"/>
        <v>71668.18</v>
      </c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7">
      <selection activeCell="M31" sqref="M31"/>
    </sheetView>
  </sheetViews>
  <sheetFormatPr defaultColWidth="9.140625" defaultRowHeight="12.75"/>
  <cols>
    <col min="1" max="1" width="22.421875" style="0" customWidth="1"/>
    <col min="14" max="14" width="10.57421875" style="0" customWidth="1"/>
    <col min="16" max="16" width="29.57421875" style="0" customWidth="1"/>
    <col min="17" max="17" width="15.00390625" style="0" customWidth="1"/>
    <col min="27" max="27" width="13.7109375" style="0" customWidth="1"/>
  </cols>
  <sheetData>
    <row r="1" ht="12.75">
      <c r="A1" s="27" t="s">
        <v>239</v>
      </c>
    </row>
    <row r="2" spans="1:20" ht="15">
      <c r="A2" s="2" t="s">
        <v>30</v>
      </c>
      <c r="E2" t="s">
        <v>22</v>
      </c>
      <c r="H2" s="13">
        <v>1193</v>
      </c>
      <c r="P2" s="2" t="s">
        <v>232</v>
      </c>
      <c r="Q2" s="42"/>
      <c r="R2" s="42"/>
      <c r="S2" s="42"/>
      <c r="T2" s="42"/>
    </row>
    <row r="3" spans="16:20" ht="15">
      <c r="P3" s="42"/>
      <c r="Q3" s="42"/>
      <c r="R3" s="42"/>
      <c r="S3" s="42"/>
      <c r="T3" s="42"/>
    </row>
    <row r="4" spans="1:20" ht="15.75">
      <c r="A4" t="s">
        <v>100</v>
      </c>
      <c r="C4" s="12">
        <f>'[1]Строит.5'!$N$16</f>
        <v>3576.713000000076</v>
      </c>
      <c r="P4" s="42" t="s">
        <v>116</v>
      </c>
      <c r="Q4" s="63">
        <f>C4</f>
        <v>3576.713000000076</v>
      </c>
      <c r="R4" s="42"/>
      <c r="S4" s="42"/>
      <c r="T4" s="42"/>
    </row>
    <row r="5" spans="16:20" ht="15">
      <c r="P5" s="42"/>
      <c r="Q5" s="42"/>
      <c r="R5" s="42"/>
      <c r="S5" s="42"/>
      <c r="T5" s="42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43"/>
      <c r="Q6" s="43" t="s">
        <v>14</v>
      </c>
      <c r="R6" s="42"/>
      <c r="S6" s="42"/>
      <c r="T6" s="42"/>
    </row>
    <row r="7" spans="1:20" ht="15.75">
      <c r="A7" s="6" t="s">
        <v>1</v>
      </c>
      <c r="B7" s="33">
        <v>11450.88</v>
      </c>
      <c r="C7" s="33">
        <v>11450.88</v>
      </c>
      <c r="D7" s="33">
        <v>11450.88</v>
      </c>
      <c r="E7" s="33">
        <v>11450.88</v>
      </c>
      <c r="F7" s="33">
        <v>11450.88</v>
      </c>
      <c r="G7" s="33">
        <v>11450.88</v>
      </c>
      <c r="H7" s="33">
        <v>11450.88</v>
      </c>
      <c r="I7" s="33">
        <v>11450.88</v>
      </c>
      <c r="J7" s="33">
        <v>14083.3</v>
      </c>
      <c r="K7" s="33">
        <v>14083.3</v>
      </c>
      <c r="L7" s="33">
        <v>14083.3</v>
      </c>
      <c r="M7" s="33">
        <v>14083.3</v>
      </c>
      <c r="N7" s="33">
        <f>SUM(B7:M7)</f>
        <v>147940.24</v>
      </c>
      <c r="P7" s="54" t="s">
        <v>1</v>
      </c>
      <c r="Q7" s="54">
        <f>N7</f>
        <v>147940.24</v>
      </c>
      <c r="R7" s="42"/>
      <c r="S7" s="42"/>
      <c r="T7" s="42"/>
    </row>
    <row r="8" spans="1:20" ht="15.75">
      <c r="A8" s="5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P8" s="53"/>
      <c r="Q8" s="53"/>
      <c r="R8" s="42"/>
      <c r="S8" s="42"/>
      <c r="T8" s="42"/>
    </row>
    <row r="9" spans="1:20" ht="15.75">
      <c r="A9" s="7" t="s">
        <v>15</v>
      </c>
      <c r="B9" s="23">
        <v>12262.66</v>
      </c>
      <c r="C9" s="23">
        <v>13534.96</v>
      </c>
      <c r="D9" s="23">
        <v>10473.41</v>
      </c>
      <c r="E9" s="23">
        <v>12678.45</v>
      </c>
      <c r="F9" s="23">
        <v>11069.72</v>
      </c>
      <c r="G9" s="23">
        <v>13944.09</v>
      </c>
      <c r="H9" s="23">
        <v>10121.07</v>
      </c>
      <c r="I9" s="23">
        <v>10123.57</v>
      </c>
      <c r="J9" s="23">
        <v>10773.21</v>
      </c>
      <c r="K9" s="23">
        <v>14769.74</v>
      </c>
      <c r="L9" s="23">
        <v>15749.45</v>
      </c>
      <c r="M9" s="23">
        <v>14211.76</v>
      </c>
      <c r="N9" s="23">
        <f>SUM(B9:M9)</f>
        <v>149712.09</v>
      </c>
      <c r="P9" s="55" t="s">
        <v>15</v>
      </c>
      <c r="Q9" s="55">
        <f>N9</f>
        <v>149712.09</v>
      </c>
      <c r="R9" s="42"/>
      <c r="S9" s="42"/>
      <c r="T9" s="42"/>
    </row>
    <row r="10" spans="1:20" ht="15.75">
      <c r="A10" s="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4"/>
      <c r="P10" s="56"/>
      <c r="Q10" s="57"/>
      <c r="R10" s="42"/>
      <c r="S10" s="42"/>
      <c r="T10" s="42"/>
    </row>
    <row r="11" spans="1:20" ht="15.75">
      <c r="A11" s="1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5"/>
      <c r="P11" s="42" t="s">
        <v>106</v>
      </c>
      <c r="Q11" s="58"/>
      <c r="R11" s="42"/>
      <c r="S11" s="42"/>
      <c r="T11" s="42"/>
    </row>
    <row r="12" spans="1:20" ht="15.75">
      <c r="A12" s="10" t="s">
        <v>16</v>
      </c>
      <c r="B12" s="36">
        <f>SUM(B36)</f>
        <v>14119.219999999998</v>
      </c>
      <c r="C12" s="36">
        <f aca="true" t="shared" si="0" ref="C12:M12">C36</f>
        <v>13407.3</v>
      </c>
      <c r="D12" s="36">
        <f t="shared" si="0"/>
        <v>16994.33</v>
      </c>
      <c r="E12" s="36">
        <f t="shared" si="0"/>
        <v>16473.42</v>
      </c>
      <c r="F12" s="36">
        <f t="shared" si="0"/>
        <v>15233.62</v>
      </c>
      <c r="G12" s="36">
        <f t="shared" si="0"/>
        <v>14729.25</v>
      </c>
      <c r="H12" s="36">
        <f t="shared" si="0"/>
        <v>11579.31</v>
      </c>
      <c r="I12" s="36">
        <f t="shared" si="0"/>
        <v>12777.899999999998</v>
      </c>
      <c r="J12" s="36">
        <f t="shared" si="0"/>
        <v>13229.650000000001</v>
      </c>
      <c r="K12" s="36">
        <f t="shared" si="0"/>
        <v>14187.939999999999</v>
      </c>
      <c r="L12" s="36">
        <f t="shared" si="0"/>
        <v>12722.7</v>
      </c>
      <c r="M12" s="36">
        <f t="shared" si="0"/>
        <v>23426.690000000002</v>
      </c>
      <c r="N12" s="36">
        <f>SUM(B12:M12)</f>
        <v>178881.33000000002</v>
      </c>
      <c r="P12" s="59" t="s">
        <v>60</v>
      </c>
      <c r="Q12" s="59">
        <f>Q4+Q7-Q9</f>
        <v>1804.8630000000703</v>
      </c>
      <c r="R12" s="42"/>
      <c r="S12" s="42"/>
      <c r="T12" s="42"/>
    </row>
    <row r="13" spans="2:20" ht="1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P13" s="60"/>
      <c r="Q13" s="60"/>
      <c r="R13" s="42"/>
      <c r="S13" s="42"/>
      <c r="T13" s="42"/>
    </row>
    <row r="14" spans="1:20" ht="15.75">
      <c r="A14" s="11" t="s">
        <v>20</v>
      </c>
      <c r="B14" s="37">
        <f aca="true" t="shared" si="1" ref="B14:G14">B9-B12</f>
        <v>-1856.5599999999977</v>
      </c>
      <c r="C14" s="37">
        <f t="shared" si="1"/>
        <v>127.65999999999985</v>
      </c>
      <c r="D14" s="37">
        <f t="shared" si="1"/>
        <v>-6520.920000000002</v>
      </c>
      <c r="E14" s="37">
        <f t="shared" si="1"/>
        <v>-3794.9699999999975</v>
      </c>
      <c r="F14" s="37">
        <f t="shared" si="1"/>
        <v>-4163.9000000000015</v>
      </c>
      <c r="G14" s="37">
        <f t="shared" si="1"/>
        <v>-785.1599999999999</v>
      </c>
      <c r="H14" s="37">
        <f aca="true" t="shared" si="2" ref="H14:M14">H9-H12</f>
        <v>-1458.2399999999998</v>
      </c>
      <c r="I14" s="37">
        <f t="shared" si="2"/>
        <v>-2654.329999999998</v>
      </c>
      <c r="J14" s="37">
        <f t="shared" si="2"/>
        <v>-2456.4400000000023</v>
      </c>
      <c r="K14" s="37">
        <f t="shared" si="2"/>
        <v>581.8000000000011</v>
      </c>
      <c r="L14" s="37">
        <f t="shared" si="2"/>
        <v>3026.75</v>
      </c>
      <c r="M14" s="37">
        <f t="shared" si="2"/>
        <v>-9214.930000000002</v>
      </c>
      <c r="N14" s="37">
        <f>SUM(B14:M14)</f>
        <v>-29169.239999999998</v>
      </c>
      <c r="P14" s="61"/>
      <c r="Q14" s="61"/>
      <c r="R14" s="42"/>
      <c r="S14" s="42"/>
      <c r="T14" s="42"/>
    </row>
    <row r="15" spans="2:20" ht="15.7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P15" s="42"/>
      <c r="Q15" s="61"/>
      <c r="R15" s="42"/>
      <c r="S15" s="42"/>
      <c r="T15" s="42"/>
    </row>
    <row r="16" spans="1:20" ht="15.75">
      <c r="A16" s="20" t="s">
        <v>60</v>
      </c>
      <c r="B16" s="25">
        <f>C4+B7-B9</f>
        <v>2764.9330000000755</v>
      </c>
      <c r="C16" s="38">
        <f aca="true" t="shared" si="3" ref="C16:H16">B16+C7-C9</f>
        <v>680.8530000000756</v>
      </c>
      <c r="D16" s="25">
        <f t="shared" si="3"/>
        <v>1658.323000000075</v>
      </c>
      <c r="E16" s="38">
        <f t="shared" si="3"/>
        <v>430.75300000007337</v>
      </c>
      <c r="F16" s="25">
        <f t="shared" si="3"/>
        <v>811.9130000000732</v>
      </c>
      <c r="G16" s="38">
        <f t="shared" si="3"/>
        <v>-1681.2969999999277</v>
      </c>
      <c r="H16" s="25">
        <f t="shared" si="3"/>
        <v>-351.48699999992823</v>
      </c>
      <c r="I16" s="38">
        <f>H16+I7-I9</f>
        <v>975.8230000000713</v>
      </c>
      <c r="J16" s="25">
        <f>I16+J7-J9</f>
        <v>4285.913000000071</v>
      </c>
      <c r="K16" s="38">
        <f>J16+K7-K9</f>
        <v>3599.473000000069</v>
      </c>
      <c r="L16" s="25">
        <f>K16+L7-L9</f>
        <v>1933.3230000000658</v>
      </c>
      <c r="M16" s="38">
        <f>L16+M7-M9</f>
        <v>1804.8630000000649</v>
      </c>
      <c r="N16" s="25">
        <f>C4+N7-N9</f>
        <v>1804.8630000000703</v>
      </c>
      <c r="P16" s="62" t="s">
        <v>107</v>
      </c>
      <c r="Q16" s="62">
        <f>N12</f>
        <v>178881.33000000002</v>
      </c>
      <c r="R16" s="45" t="s">
        <v>108</v>
      </c>
      <c r="S16" s="42"/>
      <c r="T16" s="42"/>
    </row>
    <row r="17" spans="16:20" ht="15">
      <c r="P17" s="42"/>
      <c r="Q17" s="42"/>
      <c r="R17" s="42"/>
      <c r="S17" s="42"/>
      <c r="T17" s="42"/>
    </row>
    <row r="18" spans="1:20" ht="15">
      <c r="A18" s="4" t="s">
        <v>17</v>
      </c>
      <c r="P18" s="2" t="s">
        <v>109</v>
      </c>
      <c r="Q18" s="42"/>
      <c r="R18" s="42"/>
      <c r="S18" s="42"/>
      <c r="T18" s="42" t="s">
        <v>110</v>
      </c>
    </row>
    <row r="19" spans="16:20" ht="15">
      <c r="P19" s="42"/>
      <c r="Q19" s="42"/>
      <c r="R19" s="42"/>
      <c r="S19" s="42"/>
      <c r="T19" s="42" t="s">
        <v>143</v>
      </c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46" t="s">
        <v>18</v>
      </c>
      <c r="Q20" s="47"/>
      <c r="R20" s="42"/>
      <c r="S20" s="42"/>
      <c r="T20" s="42" t="s">
        <v>150</v>
      </c>
    </row>
    <row r="21" spans="1:20" ht="15.75">
      <c r="A21" s="3" t="s">
        <v>44</v>
      </c>
      <c r="B21" s="3">
        <v>62.92</v>
      </c>
      <c r="C21" s="3">
        <v>61.96</v>
      </c>
      <c r="D21" s="3">
        <v>61.96</v>
      </c>
      <c r="E21" s="3">
        <v>61.96</v>
      </c>
      <c r="F21" s="3">
        <v>61.96</v>
      </c>
      <c r="G21" s="3">
        <v>72.4</v>
      </c>
      <c r="H21" s="3">
        <v>71.69</v>
      </c>
      <c r="I21" s="3">
        <v>61.96</v>
      </c>
      <c r="J21" s="3">
        <v>64.62</v>
      </c>
      <c r="K21" s="3">
        <v>67.76</v>
      </c>
      <c r="L21" s="3">
        <v>61.96</v>
      </c>
      <c r="M21" s="3">
        <v>105.82</v>
      </c>
      <c r="N21" s="3">
        <f>SUM(B21:M21)</f>
        <v>816.97</v>
      </c>
      <c r="P21" s="48" t="s">
        <v>112</v>
      </c>
      <c r="Q21" s="49">
        <f>(Q23+Q24+Q22)*18%</f>
        <v>1479.627</v>
      </c>
      <c r="R21" s="42"/>
      <c r="S21" s="42"/>
      <c r="T21" s="42" t="s">
        <v>151</v>
      </c>
    </row>
    <row r="22" spans="1:20" ht="15.75">
      <c r="A22" s="3" t="s">
        <v>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36">SUM(B22:M22)</f>
        <v>0</v>
      </c>
      <c r="P22" s="43" t="s">
        <v>44</v>
      </c>
      <c r="Q22" s="43">
        <f>N21</f>
        <v>816.97</v>
      </c>
      <c r="R22" s="42"/>
      <c r="S22" s="42"/>
      <c r="T22" s="42" t="s">
        <v>162</v>
      </c>
    </row>
    <row r="23" spans="1:20" ht="15.75">
      <c r="A23" s="3" t="s">
        <v>51</v>
      </c>
      <c r="B23" s="3">
        <v>427.77</v>
      </c>
      <c r="C23" s="3">
        <v>503.26</v>
      </c>
      <c r="D23" s="3">
        <v>503.26</v>
      </c>
      <c r="E23" s="3">
        <v>654.24</v>
      </c>
      <c r="F23" s="3">
        <v>452.94</v>
      </c>
      <c r="G23" s="3">
        <v>478.1</v>
      </c>
      <c r="H23" s="3">
        <v>578.75</v>
      </c>
      <c r="I23" s="3">
        <v>553.59</v>
      </c>
      <c r="J23" s="3">
        <v>528.43</v>
      </c>
      <c r="K23" s="3">
        <v>578.75</v>
      </c>
      <c r="L23" s="3">
        <v>503.26</v>
      </c>
      <c r="M23" s="3">
        <v>547.37</v>
      </c>
      <c r="N23" s="3">
        <f t="shared" si="4"/>
        <v>6309.72</v>
      </c>
      <c r="P23" s="43" t="s">
        <v>72</v>
      </c>
      <c r="Q23" s="43">
        <f>N27</f>
        <v>391.76</v>
      </c>
      <c r="R23" s="42"/>
      <c r="S23" s="42"/>
      <c r="T23" s="42" t="s">
        <v>161</v>
      </c>
    </row>
    <row r="24" spans="1:20" ht="15.75">
      <c r="A24" s="3" t="s">
        <v>52</v>
      </c>
      <c r="B24" s="3">
        <v>3510.79</v>
      </c>
      <c r="C24" s="3">
        <v>2478.55</v>
      </c>
      <c r="D24" s="3">
        <v>2852.72</v>
      </c>
      <c r="E24" s="3">
        <v>2478.55</v>
      </c>
      <c r="F24" s="3">
        <v>3826.32</v>
      </c>
      <c r="G24" s="3">
        <v>2478.55</v>
      </c>
      <c r="H24" s="3">
        <v>2478.55</v>
      </c>
      <c r="I24" s="3">
        <v>2478.55</v>
      </c>
      <c r="J24" s="3">
        <v>2478.55</v>
      </c>
      <c r="K24" s="3">
        <v>2891.6</v>
      </c>
      <c r="L24" s="3">
        <v>2891.64</v>
      </c>
      <c r="M24" s="3">
        <v>2863.03</v>
      </c>
      <c r="N24" s="3">
        <f t="shared" si="4"/>
        <v>33707.399999999994</v>
      </c>
      <c r="P24" s="43" t="s">
        <v>62</v>
      </c>
      <c r="Q24" s="43">
        <f>N26</f>
        <v>7011.42</v>
      </c>
      <c r="R24" s="42"/>
      <c r="S24" s="42"/>
      <c r="T24" s="42" t="s">
        <v>163</v>
      </c>
    </row>
    <row r="25" spans="1:20" ht="15.75">
      <c r="A25" s="3" t="s">
        <v>53</v>
      </c>
      <c r="B25" s="3">
        <v>1899</v>
      </c>
      <c r="C25" s="3">
        <v>1610.06</v>
      </c>
      <c r="D25" s="3">
        <v>1808.55</v>
      </c>
      <c r="E25" s="3">
        <v>1760.77</v>
      </c>
      <c r="F25" s="3">
        <v>2002.39</v>
      </c>
      <c r="G25" s="3">
        <v>2134.01</v>
      </c>
      <c r="H25" s="3">
        <v>1211.92</v>
      </c>
      <c r="I25" s="3">
        <v>1625.26</v>
      </c>
      <c r="J25" s="3">
        <v>1644.1</v>
      </c>
      <c r="K25" s="3">
        <v>1757.61</v>
      </c>
      <c r="L25" s="3">
        <v>1734.81</v>
      </c>
      <c r="M25" s="3">
        <v>1815.22</v>
      </c>
      <c r="N25" s="3">
        <f t="shared" si="4"/>
        <v>21003.7</v>
      </c>
      <c r="P25" s="43" t="s">
        <v>79</v>
      </c>
      <c r="Q25" s="43">
        <f>N29</f>
        <v>2550.61</v>
      </c>
      <c r="R25" s="42"/>
      <c r="S25" s="42"/>
      <c r="T25" s="42" t="s">
        <v>166</v>
      </c>
    </row>
    <row r="26" spans="1:20" ht="15.75">
      <c r="A26" s="3" t="s">
        <v>67</v>
      </c>
      <c r="B26" s="3"/>
      <c r="C26" s="3"/>
      <c r="D26" s="3">
        <v>3103.55</v>
      </c>
      <c r="E26" s="3">
        <v>2734.66</v>
      </c>
      <c r="F26" s="3">
        <v>986.24</v>
      </c>
      <c r="G26" s="3">
        <v>45.46</v>
      </c>
      <c r="H26" s="3">
        <v>21</v>
      </c>
      <c r="I26" s="3">
        <v>13.33</v>
      </c>
      <c r="J26" s="3">
        <v>22.97</v>
      </c>
      <c r="K26" s="3">
        <v>84.21</v>
      </c>
      <c r="L26" s="3"/>
      <c r="M26" s="3"/>
      <c r="N26" s="3">
        <f>SUM(B26:M26)</f>
        <v>7011.42</v>
      </c>
      <c r="P26" s="139" t="s">
        <v>46</v>
      </c>
      <c r="Q26" s="50">
        <f>N22</f>
        <v>0</v>
      </c>
      <c r="R26" s="42"/>
      <c r="S26" s="42"/>
      <c r="T26" s="42" t="s">
        <v>165</v>
      </c>
    </row>
    <row r="27" spans="1:20" ht="15.75">
      <c r="A27" s="3" t="s">
        <v>72</v>
      </c>
      <c r="B27" s="3"/>
      <c r="C27" s="3"/>
      <c r="D27" s="3"/>
      <c r="E27" s="3">
        <v>261.83</v>
      </c>
      <c r="F27" s="3"/>
      <c r="G27" s="3">
        <v>58.07</v>
      </c>
      <c r="H27" s="3">
        <v>71.86</v>
      </c>
      <c r="I27" s="3"/>
      <c r="J27" s="3"/>
      <c r="K27" s="3"/>
      <c r="L27" s="3"/>
      <c r="M27" s="3"/>
      <c r="N27" s="3">
        <f t="shared" si="4"/>
        <v>391.76</v>
      </c>
      <c r="P27" s="51" t="s">
        <v>113</v>
      </c>
      <c r="Q27" s="43">
        <f>N31</f>
        <v>53935.529999999984</v>
      </c>
      <c r="R27" s="42"/>
      <c r="S27" s="42"/>
      <c r="T27" s="42" t="s">
        <v>173</v>
      </c>
    </row>
    <row r="28" spans="1:20" ht="15.75">
      <c r="A28" s="3" t="s">
        <v>77</v>
      </c>
      <c r="B28" s="3">
        <v>2137.22</v>
      </c>
      <c r="C28" s="3">
        <v>2137.2</v>
      </c>
      <c r="D28" s="3">
        <v>2418.84</v>
      </c>
      <c r="E28" s="3">
        <v>2483.95</v>
      </c>
      <c r="F28" s="3">
        <v>2137.22</v>
      </c>
      <c r="G28" s="3">
        <v>3897.34</v>
      </c>
      <c r="H28" s="3">
        <v>743.39</v>
      </c>
      <c r="I28" s="3">
        <v>2137.22</v>
      </c>
      <c r="J28" s="3">
        <v>2224.78</v>
      </c>
      <c r="K28" s="3">
        <v>2137.22</v>
      </c>
      <c r="L28" s="3">
        <v>2137.22</v>
      </c>
      <c r="M28" s="3">
        <v>2389.39</v>
      </c>
      <c r="N28" s="3">
        <f t="shared" si="4"/>
        <v>26980.989999999998</v>
      </c>
      <c r="P28" s="52" t="s">
        <v>114</v>
      </c>
      <c r="Q28" s="53">
        <f>N35</f>
        <v>8369.8</v>
      </c>
      <c r="R28" s="42"/>
      <c r="S28" s="42"/>
      <c r="T28" s="42"/>
    </row>
    <row r="29" spans="1:20" ht="15.75">
      <c r="A29" s="3" t="s">
        <v>79</v>
      </c>
      <c r="B29" s="3">
        <v>212.29</v>
      </c>
      <c r="C29" s="3">
        <v>212.29</v>
      </c>
      <c r="D29" s="3">
        <v>213.77</v>
      </c>
      <c r="E29" s="3">
        <v>213.64</v>
      </c>
      <c r="F29" s="3">
        <v>213.94</v>
      </c>
      <c r="G29" s="3">
        <v>212.29</v>
      </c>
      <c r="H29" s="3">
        <v>212.29</v>
      </c>
      <c r="I29" s="3">
        <v>212.29</v>
      </c>
      <c r="J29" s="3">
        <v>212.29</v>
      </c>
      <c r="K29" s="3">
        <v>212.29</v>
      </c>
      <c r="L29" s="3">
        <v>212.29</v>
      </c>
      <c r="M29" s="3">
        <v>210.94</v>
      </c>
      <c r="N29" s="3">
        <f t="shared" si="4"/>
        <v>2550.61</v>
      </c>
      <c r="P29" s="64" t="s">
        <v>99</v>
      </c>
      <c r="Q29" s="65">
        <f>N34</f>
        <v>1514.91</v>
      </c>
      <c r="R29" s="42"/>
      <c r="S29" s="42"/>
      <c r="T29" s="42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51" t="s">
        <v>115</v>
      </c>
      <c r="Q30" s="53">
        <f>SUM(Q21:Q29)</f>
        <v>76070.627</v>
      </c>
    </row>
    <row r="31" spans="1:14" ht="12.75">
      <c r="A31" s="3" t="s">
        <v>94</v>
      </c>
      <c r="B31" s="3">
        <v>4507.86</v>
      </c>
      <c r="C31" s="3">
        <v>4918.57</v>
      </c>
      <c r="D31" s="3">
        <v>3822.81</v>
      </c>
      <c r="E31" s="3">
        <v>4472.98</v>
      </c>
      <c r="F31" s="3">
        <v>4264.68</v>
      </c>
      <c r="G31" s="3">
        <v>4111.39</v>
      </c>
      <c r="H31" s="3">
        <v>4754.12</v>
      </c>
      <c r="I31" s="3">
        <v>4374.58</v>
      </c>
      <c r="J31" s="3">
        <v>4649.7</v>
      </c>
      <c r="K31" s="3">
        <v>4960.45</v>
      </c>
      <c r="L31" s="3">
        <v>3979.66</v>
      </c>
      <c r="M31" s="3">
        <v>5118.73</v>
      </c>
      <c r="N31" s="3">
        <f t="shared" si="4"/>
        <v>53935.529999999984</v>
      </c>
    </row>
    <row r="32" spans="1:14" ht="12.75">
      <c r="A32" s="3" t="s">
        <v>237</v>
      </c>
      <c r="B32" s="3">
        <v>1361.37</v>
      </c>
      <c r="C32" s="3">
        <v>1485.41</v>
      </c>
      <c r="D32" s="3">
        <v>1154.49</v>
      </c>
      <c r="E32" s="3">
        <v>1350.84</v>
      </c>
      <c r="F32" s="3">
        <v>1287.93</v>
      </c>
      <c r="G32" s="3">
        <v>1241.64</v>
      </c>
      <c r="H32" s="3">
        <v>1435.74</v>
      </c>
      <c r="I32" s="3">
        <v>1321.12</v>
      </c>
      <c r="J32" s="3">
        <v>1404.21</v>
      </c>
      <c r="K32" s="3">
        <v>1498.05</v>
      </c>
      <c r="L32" s="3">
        <v>1201.86</v>
      </c>
      <c r="M32" s="3">
        <v>1545.86</v>
      </c>
      <c r="N32" s="3">
        <f t="shared" si="4"/>
        <v>16288.52</v>
      </c>
    </row>
    <row r="33" spans="1:14" ht="12.75">
      <c r="A33" s="3" t="s">
        <v>238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4"/>
        <v>0</v>
      </c>
    </row>
    <row r="34" spans="1:14" ht="12.75">
      <c r="A34" s="3" t="s">
        <v>99</v>
      </c>
      <c r="B34" s="3"/>
      <c r="C34" s="3"/>
      <c r="D34" s="3">
        <v>1054.38</v>
      </c>
      <c r="E34" s="3"/>
      <c r="F34" s="3"/>
      <c r="G34" s="3"/>
      <c r="H34" s="3"/>
      <c r="I34" s="3"/>
      <c r="J34" s="3"/>
      <c r="K34" s="3"/>
      <c r="L34" s="3"/>
      <c r="M34" s="3">
        <v>460.53</v>
      </c>
      <c r="N34" s="3">
        <f t="shared" si="4"/>
        <v>1514.91</v>
      </c>
    </row>
    <row r="35" spans="1:14" ht="12.75">
      <c r="A35" s="3" t="s">
        <v>97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8369.8</v>
      </c>
      <c r="N35" s="3">
        <f t="shared" si="4"/>
        <v>8369.8</v>
      </c>
    </row>
    <row r="36" spans="1:14" ht="12.75">
      <c r="A36" s="3" t="s">
        <v>19</v>
      </c>
      <c r="B36" s="3">
        <f>SUM(B21:B35)</f>
        <v>14119.219999999998</v>
      </c>
      <c r="C36" s="3">
        <f aca="true" t="shared" si="5" ref="C36:M36">SUM(C20:C35)</f>
        <v>13407.3</v>
      </c>
      <c r="D36" s="3">
        <f t="shared" si="5"/>
        <v>16994.33</v>
      </c>
      <c r="E36" s="3">
        <f t="shared" si="5"/>
        <v>16473.42</v>
      </c>
      <c r="F36" s="3">
        <f t="shared" si="5"/>
        <v>15233.62</v>
      </c>
      <c r="G36" s="3">
        <f t="shared" si="5"/>
        <v>14729.25</v>
      </c>
      <c r="H36" s="3">
        <f t="shared" si="5"/>
        <v>11579.31</v>
      </c>
      <c r="I36" s="3">
        <f t="shared" si="5"/>
        <v>12777.899999999998</v>
      </c>
      <c r="J36" s="3">
        <f t="shared" si="5"/>
        <v>13229.650000000001</v>
      </c>
      <c r="K36" s="3">
        <f t="shared" si="5"/>
        <v>14187.939999999999</v>
      </c>
      <c r="L36" s="3">
        <f t="shared" si="5"/>
        <v>12722.7</v>
      </c>
      <c r="M36" s="3">
        <f t="shared" si="5"/>
        <v>23426.690000000002</v>
      </c>
      <c r="N36" s="3">
        <f t="shared" si="4"/>
        <v>178881.33000000002</v>
      </c>
    </row>
  </sheetData>
  <sheetProtection/>
  <printOptions/>
  <pageMargins left="0.75" right="0.75" top="1" bottom="1" header="0.5" footer="0.5"/>
  <pageSetup horizontalDpi="600" verticalDpi="600" orientation="landscape" paperSize="9" scale="86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6">
      <selection activeCell="M32" sqref="M32"/>
    </sheetView>
  </sheetViews>
  <sheetFormatPr defaultColWidth="9.140625" defaultRowHeight="12.75"/>
  <cols>
    <col min="1" max="1" width="22.421875" style="0" customWidth="1"/>
    <col min="16" max="16" width="31.140625" style="0" customWidth="1"/>
    <col min="17" max="17" width="13.57421875" style="0" customWidth="1"/>
  </cols>
  <sheetData>
    <row r="1" ht="12.75">
      <c r="A1" s="27" t="s">
        <v>239</v>
      </c>
    </row>
    <row r="2" spans="1:20" ht="15">
      <c r="A2" s="2" t="s">
        <v>32</v>
      </c>
      <c r="E2" t="s">
        <v>22</v>
      </c>
      <c r="H2" s="13">
        <v>475</v>
      </c>
      <c r="P2" s="2" t="s">
        <v>233</v>
      </c>
      <c r="Q2" s="42"/>
      <c r="R2" s="42"/>
      <c r="S2" s="42"/>
      <c r="T2" s="42"/>
    </row>
    <row r="3" spans="16:20" ht="15">
      <c r="P3" s="42"/>
      <c r="Q3" s="42"/>
      <c r="R3" s="42"/>
      <c r="S3" s="42"/>
      <c r="T3" s="42"/>
    </row>
    <row r="4" spans="1:20" ht="15.75">
      <c r="A4" t="s">
        <v>100</v>
      </c>
      <c r="C4" s="12">
        <f>'[1]9.'!$N$16</f>
        <v>7267.120000000003</v>
      </c>
      <c r="P4" s="42" t="s">
        <v>116</v>
      </c>
      <c r="Q4" s="63">
        <f>C4</f>
        <v>7267.120000000003</v>
      </c>
      <c r="R4" s="42"/>
      <c r="S4" s="42"/>
      <c r="T4" s="42"/>
    </row>
    <row r="5" spans="16:20" ht="15">
      <c r="P5" s="42"/>
      <c r="Q5" s="42"/>
      <c r="R5" s="42"/>
      <c r="S5" s="42"/>
      <c r="T5" s="42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43"/>
      <c r="Q6" s="43" t="s">
        <v>14</v>
      </c>
      <c r="R6" s="42"/>
      <c r="S6" s="42"/>
      <c r="T6" s="42"/>
    </row>
    <row r="7" spans="1:20" ht="15.75">
      <c r="A7" s="6" t="s">
        <v>1</v>
      </c>
      <c r="B7" s="6">
        <v>4600.32</v>
      </c>
      <c r="C7" s="6">
        <v>4600.32</v>
      </c>
      <c r="D7" s="6">
        <v>4600.32</v>
      </c>
      <c r="E7" s="6">
        <v>4600.32</v>
      </c>
      <c r="F7" s="6">
        <v>4600.32</v>
      </c>
      <c r="G7" s="6">
        <v>4600.32</v>
      </c>
      <c r="H7" s="6">
        <v>4600.32</v>
      </c>
      <c r="I7" s="6">
        <v>4600.32</v>
      </c>
      <c r="J7" s="6">
        <v>5654.56</v>
      </c>
      <c r="K7" s="6">
        <v>5654.56</v>
      </c>
      <c r="L7" s="6">
        <v>5654.56</v>
      </c>
      <c r="M7" s="6">
        <v>5654.56</v>
      </c>
      <c r="N7" s="6">
        <f>SUM(B7:M7)</f>
        <v>59420.79999999999</v>
      </c>
      <c r="P7" s="54" t="s">
        <v>1</v>
      </c>
      <c r="Q7" s="54">
        <f>N7</f>
        <v>59420.79999999999</v>
      </c>
      <c r="R7" s="42"/>
      <c r="S7" s="42"/>
      <c r="T7" s="42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53"/>
      <c r="Q8" s="53"/>
      <c r="R8" s="42"/>
      <c r="S8" s="42"/>
      <c r="T8" s="42"/>
    </row>
    <row r="9" spans="1:20" ht="15.75">
      <c r="A9" s="7" t="s">
        <v>15</v>
      </c>
      <c r="B9" s="41">
        <v>4093.419</v>
      </c>
      <c r="C9" s="41">
        <v>3538.75</v>
      </c>
      <c r="D9" s="41">
        <v>4012.65</v>
      </c>
      <c r="E9" s="41">
        <v>4746.751</v>
      </c>
      <c r="F9" s="41">
        <v>4196.131</v>
      </c>
      <c r="G9" s="41">
        <v>4698.74</v>
      </c>
      <c r="H9" s="41">
        <v>3675.196</v>
      </c>
      <c r="I9" s="41">
        <v>3670.131</v>
      </c>
      <c r="J9" s="41">
        <v>6136.224</v>
      </c>
      <c r="K9" s="41">
        <v>4330.529</v>
      </c>
      <c r="L9" s="41">
        <v>4545.319</v>
      </c>
      <c r="M9" s="41">
        <v>4029.159</v>
      </c>
      <c r="N9" s="7">
        <f>SUM(B9:M9)</f>
        <v>51672.999</v>
      </c>
      <c r="P9" s="55" t="s">
        <v>15</v>
      </c>
      <c r="Q9" s="55">
        <f>N9</f>
        <v>51672.999</v>
      </c>
      <c r="R9" s="42"/>
      <c r="S9" s="42"/>
      <c r="T9" s="42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P10" s="56"/>
      <c r="Q10" s="57"/>
      <c r="R10" s="42"/>
      <c r="S10" s="42"/>
      <c r="T10" s="42"/>
    </row>
    <row r="11" spans="1:2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P11" s="42" t="s">
        <v>106</v>
      </c>
      <c r="Q11" s="58"/>
      <c r="R11" s="42"/>
      <c r="S11" s="42"/>
      <c r="T11" s="42"/>
    </row>
    <row r="12" spans="1:20" ht="15.75">
      <c r="A12" s="10" t="s">
        <v>16</v>
      </c>
      <c r="B12" s="10">
        <f>B36</f>
        <v>5710.139999999999</v>
      </c>
      <c r="C12" s="10">
        <f aca="true" t="shared" si="0" ref="C12:M12">C36</f>
        <v>5371.9</v>
      </c>
      <c r="D12" s="10">
        <f t="shared" si="0"/>
        <v>5564.28</v>
      </c>
      <c r="E12" s="10">
        <f t="shared" si="0"/>
        <v>5689.110000000001</v>
      </c>
      <c r="F12" s="10">
        <f t="shared" si="0"/>
        <v>9301.34</v>
      </c>
      <c r="G12" s="10">
        <f t="shared" si="0"/>
        <v>5966.509999999999</v>
      </c>
      <c r="H12" s="10">
        <f t="shared" si="0"/>
        <v>4706.33</v>
      </c>
      <c r="I12" s="10">
        <f t="shared" si="0"/>
        <v>5129.499999999999</v>
      </c>
      <c r="J12" s="10">
        <f t="shared" si="0"/>
        <v>5316.65</v>
      </c>
      <c r="K12" s="10">
        <f t="shared" si="0"/>
        <v>5736.73</v>
      </c>
      <c r="L12" s="10">
        <f t="shared" si="0"/>
        <v>5099.509999999999</v>
      </c>
      <c r="M12" s="10">
        <f t="shared" si="0"/>
        <v>6056.4</v>
      </c>
      <c r="N12" s="10">
        <f>SUM(B12:M12)</f>
        <v>69648.40000000001</v>
      </c>
      <c r="P12" s="59" t="s">
        <v>60</v>
      </c>
      <c r="Q12" s="59">
        <f>Q4+Q7-Q9</f>
        <v>15014.92099999998</v>
      </c>
      <c r="R12" s="42"/>
      <c r="S12" s="42"/>
      <c r="T12" s="42"/>
    </row>
    <row r="13" spans="16:20" ht="15">
      <c r="P13" s="60"/>
      <c r="Q13" s="60"/>
      <c r="R13" s="42"/>
      <c r="S13" s="42"/>
      <c r="T13" s="42"/>
    </row>
    <row r="14" spans="1:20" ht="15.75">
      <c r="A14" s="11" t="s">
        <v>20</v>
      </c>
      <c r="B14" s="11">
        <f aca="true" t="shared" si="1" ref="B14:G14">B9-B12</f>
        <v>-1616.7209999999995</v>
      </c>
      <c r="C14" s="11">
        <f t="shared" si="1"/>
        <v>-1833.1499999999996</v>
      </c>
      <c r="D14" s="11">
        <f t="shared" si="1"/>
        <v>-1551.6299999999997</v>
      </c>
      <c r="E14" s="11">
        <f t="shared" si="1"/>
        <v>-942.3590000000004</v>
      </c>
      <c r="F14" s="11">
        <f t="shared" si="1"/>
        <v>-5105.209</v>
      </c>
      <c r="G14" s="11">
        <f t="shared" si="1"/>
        <v>-1267.7699999999995</v>
      </c>
      <c r="H14" s="11">
        <f aca="true" t="shared" si="2" ref="H14:M14">H9-H12</f>
        <v>-1031.134</v>
      </c>
      <c r="I14" s="11">
        <f t="shared" si="2"/>
        <v>-1459.3689999999992</v>
      </c>
      <c r="J14" s="11">
        <f t="shared" si="2"/>
        <v>819.5740000000005</v>
      </c>
      <c r="K14" s="11">
        <f t="shared" si="2"/>
        <v>-1406.200999999999</v>
      </c>
      <c r="L14" s="11">
        <f t="shared" si="2"/>
        <v>-554.1909999999989</v>
      </c>
      <c r="M14" s="11">
        <f t="shared" si="2"/>
        <v>-2027.2409999999995</v>
      </c>
      <c r="N14" s="11">
        <f>SUM(B14:M14)</f>
        <v>-17975.400999999994</v>
      </c>
      <c r="P14" s="61"/>
      <c r="Q14" s="61"/>
      <c r="R14" s="42"/>
      <c r="S14" s="42"/>
      <c r="T14" s="42"/>
    </row>
    <row r="15" spans="16:20" ht="15.75">
      <c r="P15" s="42"/>
      <c r="Q15" s="61"/>
      <c r="R15" s="42"/>
      <c r="S15" s="42"/>
      <c r="T15" s="42"/>
    </row>
    <row r="16" spans="1:20" ht="15.75">
      <c r="A16" s="20" t="s">
        <v>60</v>
      </c>
      <c r="B16" s="21">
        <f>C4+B7-B9</f>
        <v>7774.0210000000025</v>
      </c>
      <c r="C16" s="20">
        <f aca="true" t="shared" si="3" ref="C16:H16">B16+C7-C9</f>
        <v>8835.591000000002</v>
      </c>
      <c r="D16" s="21">
        <f t="shared" si="3"/>
        <v>9423.261000000002</v>
      </c>
      <c r="E16" s="20">
        <f t="shared" si="3"/>
        <v>9276.830000000002</v>
      </c>
      <c r="F16" s="21">
        <f t="shared" si="3"/>
        <v>9681.019</v>
      </c>
      <c r="G16" s="20">
        <f t="shared" si="3"/>
        <v>9582.599</v>
      </c>
      <c r="H16" s="21">
        <f t="shared" si="3"/>
        <v>10507.723</v>
      </c>
      <c r="I16" s="20">
        <f>H16+I7-I9</f>
        <v>11437.912</v>
      </c>
      <c r="J16" s="21">
        <f>I16+J7-J9</f>
        <v>10956.248000000001</v>
      </c>
      <c r="K16" s="20">
        <f>J16+K7-K9</f>
        <v>12280.279</v>
      </c>
      <c r="L16" s="21">
        <f>K16+L7-L9</f>
        <v>13389.52</v>
      </c>
      <c r="M16" s="20">
        <f>L16+M7-M9</f>
        <v>15014.921000000002</v>
      </c>
      <c r="N16" s="21">
        <f>C4+N7-N9</f>
        <v>15014.92099999998</v>
      </c>
      <c r="P16" s="62" t="s">
        <v>107</v>
      </c>
      <c r="Q16" s="62">
        <f>N12</f>
        <v>69648.40000000001</v>
      </c>
      <c r="R16" s="45" t="s">
        <v>108</v>
      </c>
      <c r="S16" s="42"/>
      <c r="T16" s="42"/>
    </row>
    <row r="17" spans="12:20" ht="15">
      <c r="L17" s="1"/>
      <c r="P17" s="42"/>
      <c r="Q17" s="42"/>
      <c r="R17" s="42"/>
      <c r="S17" s="42"/>
      <c r="T17" s="42"/>
    </row>
    <row r="18" spans="1:20" ht="15">
      <c r="A18" s="4" t="s">
        <v>17</v>
      </c>
      <c r="P18" s="2" t="s">
        <v>109</v>
      </c>
      <c r="Q18" s="42"/>
      <c r="R18" s="42"/>
      <c r="S18" s="42"/>
      <c r="T18" s="42" t="s">
        <v>110</v>
      </c>
    </row>
    <row r="19" spans="16:20" ht="15">
      <c r="P19" s="42"/>
      <c r="Q19" s="42"/>
      <c r="R19" s="42"/>
      <c r="S19" s="42"/>
      <c r="T19" s="42" t="s">
        <v>200</v>
      </c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46" t="s">
        <v>18</v>
      </c>
      <c r="Q20" s="47"/>
      <c r="R20" s="42"/>
      <c r="S20" s="42"/>
      <c r="T20" s="42" t="s">
        <v>201</v>
      </c>
    </row>
    <row r="21" spans="1:20" ht="15.75">
      <c r="A21" s="3" t="s">
        <v>41</v>
      </c>
      <c r="B21" s="3">
        <v>62.92</v>
      </c>
      <c r="C21" s="3">
        <v>61.96</v>
      </c>
      <c r="D21" s="3">
        <v>61.96</v>
      </c>
      <c r="E21" s="3">
        <v>61.96</v>
      </c>
      <c r="F21" s="3">
        <v>61.96</v>
      </c>
      <c r="G21" s="3">
        <v>72.4</v>
      </c>
      <c r="H21" s="3">
        <v>71.69</v>
      </c>
      <c r="I21" s="3">
        <v>61.96</v>
      </c>
      <c r="J21" s="3">
        <v>64.62</v>
      </c>
      <c r="K21" s="3">
        <v>67.76</v>
      </c>
      <c r="L21" s="3">
        <v>61.96</v>
      </c>
      <c r="M21" s="3">
        <v>105.82</v>
      </c>
      <c r="N21" s="3">
        <f>SUM(B21:M21)</f>
        <v>816.97</v>
      </c>
      <c r="P21" s="48" t="s">
        <v>112</v>
      </c>
      <c r="Q21" s="49">
        <f>(Q23+Q24+Q22)*18%</f>
        <v>316.6056</v>
      </c>
      <c r="R21" s="42"/>
      <c r="S21" s="42"/>
      <c r="T21" s="42" t="s">
        <v>139</v>
      </c>
    </row>
    <row r="22" spans="1:20" ht="15.75">
      <c r="A22" s="3" t="s">
        <v>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>SUM(B22:M22)</f>
        <v>0</v>
      </c>
      <c r="P22" s="43" t="s">
        <v>44</v>
      </c>
      <c r="Q22" s="43">
        <f>N21</f>
        <v>816.97</v>
      </c>
      <c r="R22" s="42"/>
      <c r="S22" s="42"/>
      <c r="T22" s="42" t="s">
        <v>140</v>
      </c>
    </row>
    <row r="23" spans="1:20" ht="15.75">
      <c r="A23" s="3" t="s">
        <v>56</v>
      </c>
      <c r="B23" s="3">
        <v>1396.9</v>
      </c>
      <c r="C23" s="3">
        <v>986.18</v>
      </c>
      <c r="D23" s="3">
        <v>1135.06</v>
      </c>
      <c r="E23" s="3">
        <v>986.18</v>
      </c>
      <c r="F23" s="3">
        <v>1522.44</v>
      </c>
      <c r="G23" s="3">
        <v>986.18</v>
      </c>
      <c r="H23" s="3">
        <v>986.18</v>
      </c>
      <c r="I23" s="3">
        <v>986.18</v>
      </c>
      <c r="J23" s="3">
        <v>986.18</v>
      </c>
      <c r="K23" s="3">
        <v>1150.55</v>
      </c>
      <c r="L23" s="3">
        <v>1150.55</v>
      </c>
      <c r="M23" s="3">
        <v>1139.16</v>
      </c>
      <c r="N23" s="3">
        <f aca="true" t="shared" si="4" ref="N23:N36">SUM(B23:M23)</f>
        <v>13411.74</v>
      </c>
      <c r="P23" s="43" t="s">
        <v>72</v>
      </c>
      <c r="Q23" s="43">
        <f>N27</f>
        <v>446.15</v>
      </c>
      <c r="R23" s="42"/>
      <c r="S23" s="42"/>
      <c r="T23" s="42" t="s">
        <v>203</v>
      </c>
    </row>
    <row r="24" spans="1:20" ht="15.75">
      <c r="A24" s="3" t="s">
        <v>55</v>
      </c>
      <c r="B24" s="3">
        <v>170.21</v>
      </c>
      <c r="C24" s="3">
        <v>200.24</v>
      </c>
      <c r="D24" s="3">
        <v>200.24</v>
      </c>
      <c r="E24" s="3">
        <v>260.31</v>
      </c>
      <c r="F24" s="3">
        <v>180.22</v>
      </c>
      <c r="G24" s="3">
        <v>190.23</v>
      </c>
      <c r="H24" s="3">
        <v>230.28</v>
      </c>
      <c r="I24" s="3">
        <v>220.27</v>
      </c>
      <c r="J24" s="3">
        <v>210.25</v>
      </c>
      <c r="K24" s="3">
        <v>230.28</v>
      </c>
      <c r="L24" s="3">
        <v>200.24</v>
      </c>
      <c r="M24" s="3">
        <v>217.76</v>
      </c>
      <c r="N24" s="3">
        <f t="shared" si="4"/>
        <v>2510.5300000000007</v>
      </c>
      <c r="P24" s="43" t="s">
        <v>62</v>
      </c>
      <c r="Q24" s="43">
        <f>N26</f>
        <v>495.7999999999999</v>
      </c>
      <c r="R24" s="42"/>
      <c r="S24" s="42"/>
      <c r="T24" s="42"/>
    </row>
    <row r="25" spans="1:20" ht="15.75">
      <c r="A25" s="3" t="s">
        <v>53</v>
      </c>
      <c r="B25" s="3">
        <v>755.59</v>
      </c>
      <c r="C25" s="3">
        <v>640.62</v>
      </c>
      <c r="D25" s="3">
        <v>719.6</v>
      </c>
      <c r="E25" s="3">
        <v>700.59</v>
      </c>
      <c r="F25" s="3">
        <v>796.72</v>
      </c>
      <c r="G25" s="3">
        <v>849.1</v>
      </c>
      <c r="H25" s="3">
        <v>482.21</v>
      </c>
      <c r="I25" s="3">
        <v>646.67</v>
      </c>
      <c r="J25" s="3">
        <v>654.17</v>
      </c>
      <c r="K25" s="3">
        <v>699.33</v>
      </c>
      <c r="L25" s="3">
        <v>690.26</v>
      </c>
      <c r="M25" s="3">
        <v>722.25</v>
      </c>
      <c r="N25" s="3">
        <f t="shared" si="4"/>
        <v>8357.11</v>
      </c>
      <c r="P25" s="43" t="s">
        <v>79</v>
      </c>
      <c r="Q25" s="43">
        <f>N29</f>
        <v>1014.8700000000001</v>
      </c>
      <c r="R25" s="42"/>
      <c r="S25" s="42"/>
      <c r="T25" s="42"/>
    </row>
    <row r="26" spans="1:20" ht="15.75">
      <c r="A26" s="3" t="s">
        <v>68</v>
      </c>
      <c r="B26" s="3"/>
      <c r="C26" s="3"/>
      <c r="D26" s="3"/>
      <c r="E26" s="3">
        <v>27.69</v>
      </c>
      <c r="F26" s="3">
        <v>281.14</v>
      </c>
      <c r="G26" s="3">
        <v>45.46</v>
      </c>
      <c r="H26" s="3">
        <v>21</v>
      </c>
      <c r="I26" s="3">
        <v>13.33</v>
      </c>
      <c r="J26" s="3">
        <v>22.97</v>
      </c>
      <c r="K26" s="3">
        <v>84.21</v>
      </c>
      <c r="L26" s="3"/>
      <c r="M26" s="3"/>
      <c r="N26" s="3">
        <f>SUM(A26:M26)</f>
        <v>495.7999999999999</v>
      </c>
      <c r="P26" s="139" t="s">
        <v>46</v>
      </c>
      <c r="Q26" s="50">
        <f>N22</f>
        <v>0</v>
      </c>
      <c r="R26" s="42"/>
      <c r="S26" s="42"/>
      <c r="T26" s="42"/>
    </row>
    <row r="27" spans="1:20" ht="15.75">
      <c r="A27" s="3" t="s">
        <v>72</v>
      </c>
      <c r="B27" s="3">
        <v>54.39</v>
      </c>
      <c r="C27" s="3"/>
      <c r="D27" s="3"/>
      <c r="E27" s="3">
        <v>261.83</v>
      </c>
      <c r="F27" s="3"/>
      <c r="G27" s="3">
        <v>58.07</v>
      </c>
      <c r="H27" s="3">
        <v>71.86</v>
      </c>
      <c r="I27" s="3"/>
      <c r="J27" s="3"/>
      <c r="K27" s="3"/>
      <c r="L27" s="3"/>
      <c r="M27" s="3"/>
      <c r="N27" s="3">
        <f t="shared" si="4"/>
        <v>446.15</v>
      </c>
      <c r="P27" s="51" t="s">
        <v>113</v>
      </c>
      <c r="Q27" s="43">
        <f>N31</f>
        <v>0</v>
      </c>
      <c r="R27" s="42"/>
      <c r="S27" s="42"/>
      <c r="T27" s="42"/>
    </row>
    <row r="28" spans="1:20" ht="15.75">
      <c r="A28" s="3" t="s">
        <v>77</v>
      </c>
      <c r="B28" s="3">
        <v>850.37</v>
      </c>
      <c r="C28" s="3">
        <v>850.37</v>
      </c>
      <c r="D28" s="3">
        <v>962.42</v>
      </c>
      <c r="E28" s="3">
        <v>988.33</v>
      </c>
      <c r="F28" s="3">
        <v>850.37</v>
      </c>
      <c r="G28" s="3">
        <v>1550.7</v>
      </c>
      <c r="H28" s="3">
        <v>295.78</v>
      </c>
      <c r="I28" s="3">
        <v>850.37</v>
      </c>
      <c r="J28" s="3">
        <v>885.21</v>
      </c>
      <c r="K28" s="3">
        <v>850.37</v>
      </c>
      <c r="L28" s="3">
        <v>850.37</v>
      </c>
      <c r="M28" s="3">
        <v>950.71</v>
      </c>
      <c r="N28" s="3">
        <f t="shared" si="4"/>
        <v>10735.369999999999</v>
      </c>
      <c r="P28" s="52" t="s">
        <v>114</v>
      </c>
      <c r="Q28" s="53">
        <f>N35</f>
        <v>3314.06</v>
      </c>
      <c r="R28" s="42"/>
      <c r="S28" s="42"/>
      <c r="T28" s="42"/>
    </row>
    <row r="29" spans="1:20" ht="15.75">
      <c r="A29" s="3" t="s">
        <v>76</v>
      </c>
      <c r="B29" s="3">
        <v>84.47</v>
      </c>
      <c r="C29" s="3">
        <v>84.47</v>
      </c>
      <c r="D29" s="3">
        <v>85.06</v>
      </c>
      <c r="E29" s="3">
        <v>85</v>
      </c>
      <c r="F29" s="3">
        <v>85.12</v>
      </c>
      <c r="G29" s="3">
        <v>84.47</v>
      </c>
      <c r="H29" s="3">
        <v>84.47</v>
      </c>
      <c r="I29" s="3">
        <v>84.47</v>
      </c>
      <c r="J29" s="3">
        <v>84.47</v>
      </c>
      <c r="K29" s="3">
        <v>84.47</v>
      </c>
      <c r="L29" s="3">
        <v>84.47</v>
      </c>
      <c r="M29" s="3">
        <v>83.93</v>
      </c>
      <c r="N29" s="3">
        <f t="shared" si="4"/>
        <v>1014.8700000000001</v>
      </c>
      <c r="P29" s="64" t="s">
        <v>99</v>
      </c>
      <c r="Q29" s="65">
        <f>N34</f>
        <v>604.54</v>
      </c>
      <c r="R29" s="42"/>
      <c r="S29" s="42"/>
      <c r="T29" s="42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51" t="s">
        <v>115</v>
      </c>
      <c r="Q30" s="53">
        <f>SUM(Q21:Q29)</f>
        <v>7008.995599999999</v>
      </c>
    </row>
    <row r="31" spans="1:14" ht="12.75">
      <c r="A31" s="3" t="s">
        <v>93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4"/>
        <v>0</v>
      </c>
    </row>
    <row r="32" spans="1:14" ht="12.75">
      <c r="A32" s="3" t="s">
        <v>237</v>
      </c>
      <c r="B32" s="3">
        <v>1793.62</v>
      </c>
      <c r="C32" s="3">
        <v>1957.04</v>
      </c>
      <c r="D32" s="3">
        <v>1521.05</v>
      </c>
      <c r="E32" s="3">
        <v>1779.74</v>
      </c>
      <c r="F32" s="3">
        <v>1696.86</v>
      </c>
      <c r="G32" s="3">
        <v>1635.87</v>
      </c>
      <c r="H32" s="3">
        <v>1891.6</v>
      </c>
      <c r="I32" s="3">
        <v>1740.59</v>
      </c>
      <c r="J32" s="3">
        <v>1850.06</v>
      </c>
      <c r="K32" s="3">
        <v>1973.7</v>
      </c>
      <c r="L32" s="3">
        <v>1583.46</v>
      </c>
      <c r="M32" s="3">
        <v>2036.68</v>
      </c>
      <c r="N32" s="3">
        <f t="shared" si="4"/>
        <v>21460.27</v>
      </c>
    </row>
    <row r="33" spans="1:14" ht="12.75">
      <c r="A33" s="3" t="s">
        <v>238</v>
      </c>
      <c r="B33" s="3">
        <v>541.67</v>
      </c>
      <c r="C33" s="3">
        <v>591.02</v>
      </c>
      <c r="D33" s="3">
        <v>459.36</v>
      </c>
      <c r="E33" s="3">
        <v>537.48</v>
      </c>
      <c r="F33" s="3">
        <v>512.45</v>
      </c>
      <c r="G33" s="3">
        <v>494.03</v>
      </c>
      <c r="H33" s="3">
        <v>571.26</v>
      </c>
      <c r="I33" s="3">
        <v>525.66</v>
      </c>
      <c r="J33" s="3">
        <v>558.72</v>
      </c>
      <c r="K33" s="3">
        <v>596.06</v>
      </c>
      <c r="L33" s="3">
        <v>478.2</v>
      </c>
      <c r="M33" s="3">
        <v>615.08</v>
      </c>
      <c r="N33" s="3">
        <f t="shared" si="4"/>
        <v>6480.990000000001</v>
      </c>
    </row>
    <row r="34" spans="1:14" ht="12.75">
      <c r="A34" s="3" t="s">
        <v>99</v>
      </c>
      <c r="B34" s="3"/>
      <c r="C34" s="3"/>
      <c r="D34" s="3">
        <v>419.53</v>
      </c>
      <c r="E34" s="3"/>
      <c r="F34" s="3"/>
      <c r="G34" s="3"/>
      <c r="H34" s="3"/>
      <c r="I34" s="3"/>
      <c r="J34" s="3"/>
      <c r="K34" s="3"/>
      <c r="L34" s="3"/>
      <c r="M34" s="3">
        <v>185.01</v>
      </c>
      <c r="N34" s="3">
        <f t="shared" si="4"/>
        <v>604.54</v>
      </c>
    </row>
    <row r="35" spans="1:14" ht="12.75">
      <c r="A35" s="3" t="s">
        <v>97</v>
      </c>
      <c r="B35" s="3"/>
      <c r="C35" s="3"/>
      <c r="D35" s="3"/>
      <c r="E35" s="3"/>
      <c r="F35" s="3">
        <v>3314.06</v>
      </c>
      <c r="G35" s="3"/>
      <c r="H35" s="3"/>
      <c r="I35" s="3"/>
      <c r="J35" s="3"/>
      <c r="K35" s="3"/>
      <c r="L35" s="3"/>
      <c r="M35" s="3"/>
      <c r="N35" s="3">
        <f t="shared" si="4"/>
        <v>3314.06</v>
      </c>
    </row>
    <row r="36" spans="1:14" ht="12.75">
      <c r="A36" s="3" t="s">
        <v>19</v>
      </c>
      <c r="B36" s="3">
        <f aca="true" t="shared" si="5" ref="B36:M36">SUM(B20:B35)</f>
        <v>5710.139999999999</v>
      </c>
      <c r="C36" s="3">
        <f t="shared" si="5"/>
        <v>5371.9</v>
      </c>
      <c r="D36" s="3">
        <f t="shared" si="5"/>
        <v>5564.28</v>
      </c>
      <c r="E36" s="3">
        <f t="shared" si="5"/>
        <v>5689.110000000001</v>
      </c>
      <c r="F36" s="3">
        <f t="shared" si="5"/>
        <v>9301.34</v>
      </c>
      <c r="G36" s="3">
        <f t="shared" si="5"/>
        <v>5966.509999999999</v>
      </c>
      <c r="H36" s="3">
        <f t="shared" si="5"/>
        <v>4706.33</v>
      </c>
      <c r="I36" s="3">
        <f t="shared" si="5"/>
        <v>5129.499999999999</v>
      </c>
      <c r="J36" s="3">
        <f t="shared" si="5"/>
        <v>5316.65</v>
      </c>
      <c r="K36" s="3">
        <f t="shared" si="5"/>
        <v>5736.73</v>
      </c>
      <c r="L36" s="3">
        <f t="shared" si="5"/>
        <v>5099.509999999999</v>
      </c>
      <c r="M36" s="3">
        <f t="shared" si="5"/>
        <v>6056.4</v>
      </c>
      <c r="N36" s="3">
        <f t="shared" si="4"/>
        <v>69648.40000000001</v>
      </c>
    </row>
  </sheetData>
  <sheetProtection/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4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5">
      <selection activeCell="M31" sqref="M31"/>
    </sheetView>
  </sheetViews>
  <sheetFormatPr defaultColWidth="9.140625" defaultRowHeight="12.75"/>
  <cols>
    <col min="1" max="1" width="22.57421875" style="0" customWidth="1"/>
    <col min="16" max="16" width="29.140625" style="0" customWidth="1"/>
    <col min="17" max="17" width="14.8515625" style="0" customWidth="1"/>
  </cols>
  <sheetData>
    <row r="1" ht="12.75">
      <c r="A1" s="27" t="s">
        <v>239</v>
      </c>
    </row>
    <row r="2" spans="1:20" ht="15">
      <c r="A2" s="2" t="s">
        <v>33</v>
      </c>
      <c r="E2" t="s">
        <v>22</v>
      </c>
      <c r="H2" s="13">
        <v>380</v>
      </c>
      <c r="P2" s="2" t="s">
        <v>234</v>
      </c>
      <c r="Q2" s="42"/>
      <c r="R2" s="42"/>
      <c r="S2" s="42"/>
      <c r="T2" s="42"/>
    </row>
    <row r="3" spans="16:20" ht="15">
      <c r="P3" s="42"/>
      <c r="Q3" s="42"/>
      <c r="R3" s="42"/>
      <c r="S3" s="42"/>
      <c r="T3" s="42"/>
    </row>
    <row r="4" spans="1:20" ht="15.75">
      <c r="A4" t="s">
        <v>100</v>
      </c>
      <c r="C4" s="12">
        <f>'[1]10.'!$N$16</f>
        <v>90881.73959999996</v>
      </c>
      <c r="P4" s="42" t="s">
        <v>116</v>
      </c>
      <c r="Q4" s="63">
        <f>C4</f>
        <v>90881.73959999996</v>
      </c>
      <c r="R4" s="42"/>
      <c r="S4" s="42"/>
      <c r="T4" s="42"/>
    </row>
    <row r="5" spans="16:20" ht="15">
      <c r="P5" s="42"/>
      <c r="Q5" s="42"/>
      <c r="R5" s="42"/>
      <c r="S5" s="42"/>
      <c r="T5" s="42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43"/>
      <c r="Q6" s="43" t="s">
        <v>14</v>
      </c>
      <c r="R6" s="42"/>
      <c r="S6" s="42"/>
      <c r="T6" s="42"/>
    </row>
    <row r="7" spans="1:20" ht="15.75">
      <c r="A7" s="6" t="s">
        <v>1</v>
      </c>
      <c r="B7" s="6">
        <v>3649.92</v>
      </c>
      <c r="C7" s="6">
        <v>3649.92</v>
      </c>
      <c r="D7" s="6">
        <v>3649.92</v>
      </c>
      <c r="E7" s="6">
        <v>3649.92</v>
      </c>
      <c r="F7" s="6">
        <v>3649.92</v>
      </c>
      <c r="G7" s="6">
        <v>3639.36</v>
      </c>
      <c r="H7" s="6">
        <v>3639.36</v>
      </c>
      <c r="I7" s="6">
        <v>3639.36</v>
      </c>
      <c r="J7" s="6">
        <v>4473.38</v>
      </c>
      <c r="K7" s="6">
        <v>4473.38</v>
      </c>
      <c r="L7" s="6">
        <v>4473.38</v>
      </c>
      <c r="M7" s="6">
        <v>4473.38</v>
      </c>
      <c r="N7" s="6">
        <f>SUM(B7:M7)</f>
        <v>47061.19999999999</v>
      </c>
      <c r="P7" s="54" t="s">
        <v>1</v>
      </c>
      <c r="Q7" s="54">
        <f>N7</f>
        <v>47061.19999999999</v>
      </c>
      <c r="R7" s="42"/>
      <c r="S7" s="42"/>
      <c r="T7" s="42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53"/>
      <c r="Q8" s="53"/>
      <c r="R8" s="42"/>
      <c r="S8" s="42"/>
      <c r="T8" s="42"/>
    </row>
    <row r="9" spans="1:20" ht="15.75">
      <c r="A9" s="7" t="s">
        <v>15</v>
      </c>
      <c r="B9" s="23">
        <v>810.6603</v>
      </c>
      <c r="C9" s="23">
        <v>686.9532</v>
      </c>
      <c r="D9" s="23">
        <v>686.9532</v>
      </c>
      <c r="E9" s="23">
        <v>911.1124</v>
      </c>
      <c r="F9" s="23">
        <v>1016.193</v>
      </c>
      <c r="G9" s="23">
        <v>2174.662</v>
      </c>
      <c r="H9" s="23">
        <v>13651.2</v>
      </c>
      <c r="I9" s="23">
        <v>20808.94</v>
      </c>
      <c r="J9" s="23">
        <v>2436.075</v>
      </c>
      <c r="K9" s="23">
        <v>1209.703</v>
      </c>
      <c r="L9" s="23">
        <v>5495.225</v>
      </c>
      <c r="M9" s="23">
        <v>1244.713</v>
      </c>
      <c r="N9" s="7">
        <f>SUM(B9:M9)</f>
        <v>51132.390100000004</v>
      </c>
      <c r="P9" s="55" t="s">
        <v>15</v>
      </c>
      <c r="Q9" s="55">
        <f>N9</f>
        <v>51132.390100000004</v>
      </c>
      <c r="R9" s="42"/>
      <c r="S9" s="42"/>
      <c r="T9" s="42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P10" s="56"/>
      <c r="Q10" s="57"/>
      <c r="R10" s="42"/>
      <c r="S10" s="42"/>
      <c r="T10" s="42"/>
    </row>
    <row r="11" spans="1:2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P11" s="42" t="s">
        <v>106</v>
      </c>
      <c r="Q11" s="58"/>
      <c r="R11" s="42"/>
      <c r="S11" s="42"/>
      <c r="T11" s="42"/>
    </row>
    <row r="12" spans="1:20" ht="15.75">
      <c r="A12" s="10" t="s">
        <v>16</v>
      </c>
      <c r="B12" s="10">
        <f>B36</f>
        <v>4706.4800000000005</v>
      </c>
      <c r="C12" s="10">
        <f aca="true" t="shared" si="0" ref="C12:M12">C36</f>
        <v>4315.74</v>
      </c>
      <c r="D12" s="10">
        <f t="shared" si="0"/>
        <v>4469.83</v>
      </c>
      <c r="E12" s="10">
        <f t="shared" si="0"/>
        <v>4627.469999999999</v>
      </c>
      <c r="F12" s="10">
        <f t="shared" si="0"/>
        <v>7240.910000000001</v>
      </c>
      <c r="G12" s="10">
        <f t="shared" si="0"/>
        <v>4814.75</v>
      </c>
      <c r="H12" s="10">
        <f t="shared" si="0"/>
        <v>3802.9599999999996</v>
      </c>
      <c r="I12" s="10">
        <f t="shared" si="0"/>
        <v>4124.1900000000005</v>
      </c>
      <c r="J12" s="10">
        <f t="shared" si="0"/>
        <v>4276.57</v>
      </c>
      <c r="K12" s="10">
        <f t="shared" si="0"/>
        <v>4625.89</v>
      </c>
      <c r="L12" s="10">
        <f t="shared" si="0"/>
        <v>4097.52</v>
      </c>
      <c r="M12" s="10">
        <f t="shared" si="0"/>
        <v>4870.969999999999</v>
      </c>
      <c r="N12" s="10">
        <f>SUM(B12:M12)</f>
        <v>55973.28</v>
      </c>
      <c r="P12" s="59" t="s">
        <v>60</v>
      </c>
      <c r="Q12" s="59">
        <f>Q4+Q7-Q9</f>
        <v>86810.54949999995</v>
      </c>
      <c r="R12" s="42"/>
      <c r="S12" s="42"/>
      <c r="T12" s="42"/>
    </row>
    <row r="13" spans="16:20" ht="15">
      <c r="P13" s="60"/>
      <c r="Q13" s="60"/>
      <c r="R13" s="42"/>
      <c r="S13" s="42"/>
      <c r="T13" s="42"/>
    </row>
    <row r="14" spans="1:20" ht="15.75">
      <c r="A14" s="11" t="s">
        <v>20</v>
      </c>
      <c r="B14" s="11">
        <f aca="true" t="shared" si="1" ref="B14:G14">B9-B12</f>
        <v>-3895.8197000000005</v>
      </c>
      <c r="C14" s="11">
        <f t="shared" si="1"/>
        <v>-3628.7868</v>
      </c>
      <c r="D14" s="11">
        <f t="shared" si="1"/>
        <v>-3782.8768</v>
      </c>
      <c r="E14" s="11">
        <f t="shared" si="1"/>
        <v>-3716.3575999999994</v>
      </c>
      <c r="F14" s="11">
        <f t="shared" si="1"/>
        <v>-6224.717000000001</v>
      </c>
      <c r="G14" s="11">
        <f t="shared" si="1"/>
        <v>-2640.088</v>
      </c>
      <c r="H14" s="11">
        <f aca="true" t="shared" si="2" ref="H14:M14">H9-H12</f>
        <v>9848.240000000002</v>
      </c>
      <c r="I14" s="11">
        <f t="shared" si="2"/>
        <v>16684.75</v>
      </c>
      <c r="J14" s="11">
        <f t="shared" si="2"/>
        <v>-1840.495</v>
      </c>
      <c r="K14" s="11">
        <f t="shared" si="2"/>
        <v>-3416.1870000000004</v>
      </c>
      <c r="L14" s="11">
        <f t="shared" si="2"/>
        <v>1397.705</v>
      </c>
      <c r="M14" s="11">
        <f t="shared" si="2"/>
        <v>-3626.2569999999996</v>
      </c>
      <c r="N14" s="11">
        <f>SUM(B14:M14)</f>
        <v>-4840.889899999998</v>
      </c>
      <c r="P14" s="61"/>
      <c r="Q14" s="61"/>
      <c r="R14" s="42"/>
      <c r="S14" s="42"/>
      <c r="T14" s="42"/>
    </row>
    <row r="15" spans="1:20" ht="15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P15" s="42"/>
      <c r="Q15" s="61"/>
      <c r="R15" s="42"/>
      <c r="S15" s="42"/>
      <c r="T15" s="42"/>
    </row>
    <row r="16" spans="1:20" ht="15.75">
      <c r="A16" s="20" t="s">
        <v>60</v>
      </c>
      <c r="B16" s="21">
        <f>C4+B7-B9</f>
        <v>93720.99929999995</v>
      </c>
      <c r="C16" s="20">
        <f aca="true" t="shared" si="3" ref="C16:H16">B16+C7-C9</f>
        <v>96683.96609999995</v>
      </c>
      <c r="D16" s="21">
        <f t="shared" si="3"/>
        <v>99646.93289999994</v>
      </c>
      <c r="E16" s="20">
        <f t="shared" si="3"/>
        <v>102385.74049999994</v>
      </c>
      <c r="F16" s="21">
        <f t="shared" si="3"/>
        <v>105019.46749999994</v>
      </c>
      <c r="G16" s="20">
        <f t="shared" si="3"/>
        <v>106484.16549999994</v>
      </c>
      <c r="H16" s="21">
        <f t="shared" si="3"/>
        <v>96472.32549999995</v>
      </c>
      <c r="I16" s="20">
        <f>H16+I7-I9</f>
        <v>79302.74549999995</v>
      </c>
      <c r="J16" s="21">
        <f>I16+J7-J9</f>
        <v>81340.05049999995</v>
      </c>
      <c r="K16" s="20">
        <f>J16+K7-K9</f>
        <v>84603.72749999996</v>
      </c>
      <c r="L16" s="21">
        <f>K16+L7-L9</f>
        <v>83581.88249999996</v>
      </c>
      <c r="M16" s="20">
        <f>L16+M7-M9</f>
        <v>86810.54949999996</v>
      </c>
      <c r="N16" s="21">
        <f>C4+N7-N9</f>
        <v>86810.54949999995</v>
      </c>
      <c r="P16" s="62" t="s">
        <v>107</v>
      </c>
      <c r="Q16" s="62">
        <f>N12</f>
        <v>55973.28</v>
      </c>
      <c r="R16" s="45" t="s">
        <v>108</v>
      </c>
      <c r="S16" s="42"/>
      <c r="T16" s="42"/>
    </row>
    <row r="17" spans="16:20" ht="15">
      <c r="P17" s="42"/>
      <c r="Q17" s="42"/>
      <c r="R17" s="42"/>
      <c r="S17" s="42"/>
      <c r="T17" s="42"/>
    </row>
    <row r="18" spans="1:20" ht="15">
      <c r="A18" s="4" t="s">
        <v>17</v>
      </c>
      <c r="P18" s="2" t="s">
        <v>109</v>
      </c>
      <c r="Q18" s="42"/>
      <c r="R18" s="42"/>
      <c r="S18" s="42"/>
      <c r="T18" s="42" t="s">
        <v>110</v>
      </c>
    </row>
    <row r="19" spans="16:20" ht="15">
      <c r="P19" s="42"/>
      <c r="Q19" s="42"/>
      <c r="R19" s="42"/>
      <c r="S19" s="42"/>
      <c r="T19" s="42" t="s">
        <v>153</v>
      </c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46" t="s">
        <v>18</v>
      </c>
      <c r="Q20" s="47"/>
      <c r="R20" s="42"/>
      <c r="S20" s="42"/>
      <c r="T20" s="42" t="s">
        <v>140</v>
      </c>
    </row>
    <row r="21" spans="1:20" ht="15.75">
      <c r="A21" s="3" t="s">
        <v>44</v>
      </c>
      <c r="B21" s="3">
        <v>62.92</v>
      </c>
      <c r="C21" s="3">
        <v>61.96</v>
      </c>
      <c r="D21" s="3">
        <v>61.96</v>
      </c>
      <c r="E21" s="3">
        <v>61.96</v>
      </c>
      <c r="F21" s="3">
        <v>61.96</v>
      </c>
      <c r="G21" s="3">
        <v>72.4</v>
      </c>
      <c r="H21" s="3">
        <v>71.69</v>
      </c>
      <c r="I21" s="3">
        <v>61.96</v>
      </c>
      <c r="J21" s="3">
        <v>64.62</v>
      </c>
      <c r="K21" s="3">
        <v>67.76</v>
      </c>
      <c r="L21" s="3">
        <v>61.96</v>
      </c>
      <c r="M21" s="3">
        <v>105.82</v>
      </c>
      <c r="N21" s="3">
        <f>SUM(B21:M21)</f>
        <v>816.97</v>
      </c>
      <c r="P21" s="48" t="s">
        <v>112</v>
      </c>
      <c r="Q21" s="49">
        <f>(Q23+Q24+Q22)*18%</f>
        <v>286.03799999999995</v>
      </c>
      <c r="R21" s="42"/>
      <c r="S21" s="42"/>
      <c r="T21" s="42"/>
    </row>
    <row r="22" spans="1:20" ht="15.75">
      <c r="A22" s="3" t="s">
        <v>45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36">SUM(B22:M22)</f>
        <v>0</v>
      </c>
      <c r="P22" s="43" t="s">
        <v>44</v>
      </c>
      <c r="Q22" s="43">
        <f>N21</f>
        <v>816.97</v>
      </c>
      <c r="R22" s="42"/>
      <c r="S22" s="42"/>
      <c r="T22" s="42"/>
    </row>
    <row r="23" spans="1:20" ht="15.75">
      <c r="A23" s="3" t="s">
        <v>56</v>
      </c>
      <c r="B23" s="3">
        <v>1119.05</v>
      </c>
      <c r="C23" s="3">
        <v>790.03</v>
      </c>
      <c r="D23" s="3">
        <v>909.29</v>
      </c>
      <c r="E23" s="3">
        <v>790.03</v>
      </c>
      <c r="F23" s="3">
        <v>1219.62</v>
      </c>
      <c r="G23" s="3">
        <v>790.03</v>
      </c>
      <c r="H23" s="3">
        <v>790.03</v>
      </c>
      <c r="I23" s="3">
        <v>790.03</v>
      </c>
      <c r="J23" s="3">
        <v>790.03</v>
      </c>
      <c r="K23" s="3">
        <v>921.7</v>
      </c>
      <c r="L23" s="3">
        <v>921.7</v>
      </c>
      <c r="M23" s="3">
        <v>912.58</v>
      </c>
      <c r="N23" s="3">
        <f t="shared" si="4"/>
        <v>10744.119999999999</v>
      </c>
      <c r="P23" s="43" t="s">
        <v>72</v>
      </c>
      <c r="Q23" s="43">
        <f>N26</f>
        <v>554.93</v>
      </c>
      <c r="R23" s="42"/>
      <c r="S23" s="42"/>
      <c r="T23" s="42"/>
    </row>
    <row r="24" spans="1:20" ht="15.75">
      <c r="A24" s="3" t="s">
        <v>55</v>
      </c>
      <c r="B24" s="3">
        <v>136.35</v>
      </c>
      <c r="C24" s="3">
        <v>160.41</v>
      </c>
      <c r="D24" s="3">
        <v>160.41</v>
      </c>
      <c r="E24" s="3">
        <v>208.54</v>
      </c>
      <c r="F24" s="3">
        <v>144.37</v>
      </c>
      <c r="G24" s="3">
        <v>152.39</v>
      </c>
      <c r="H24" s="3">
        <v>184.47</v>
      </c>
      <c r="I24" s="3">
        <v>176.45</v>
      </c>
      <c r="J24" s="3">
        <v>168.43</v>
      </c>
      <c r="K24" s="3">
        <v>184.47</v>
      </c>
      <c r="L24" s="3">
        <v>160.41</v>
      </c>
      <c r="M24" s="3">
        <v>174.45</v>
      </c>
      <c r="N24" s="3">
        <f t="shared" si="4"/>
        <v>2011.15</v>
      </c>
      <c r="P24" s="43" t="s">
        <v>62</v>
      </c>
      <c r="Q24" s="43">
        <f>N27</f>
        <v>217.2</v>
      </c>
      <c r="R24" s="42"/>
      <c r="S24" s="42"/>
      <c r="T24" s="42"/>
    </row>
    <row r="25" spans="1:20" ht="15.75">
      <c r="A25" s="3" t="s">
        <v>53</v>
      </c>
      <c r="B25" s="3">
        <v>605.3</v>
      </c>
      <c r="C25" s="3">
        <v>513.2</v>
      </c>
      <c r="D25" s="3">
        <v>576.47</v>
      </c>
      <c r="E25" s="3">
        <v>561.26</v>
      </c>
      <c r="F25" s="3">
        <v>638.25</v>
      </c>
      <c r="G25" s="3">
        <v>680.21</v>
      </c>
      <c r="H25" s="3">
        <v>386.29</v>
      </c>
      <c r="I25" s="3">
        <v>518.04</v>
      </c>
      <c r="J25" s="3">
        <v>524.05</v>
      </c>
      <c r="K25" s="3">
        <v>560.23</v>
      </c>
      <c r="L25" s="3">
        <v>552.96</v>
      </c>
      <c r="M25" s="3">
        <v>578.59</v>
      </c>
      <c r="N25" s="3">
        <f t="shared" si="4"/>
        <v>6694.850000000001</v>
      </c>
      <c r="P25" s="43" t="s">
        <v>79</v>
      </c>
      <c r="Q25" s="43">
        <f>N29</f>
        <v>813.03</v>
      </c>
      <c r="R25" s="42"/>
      <c r="S25" s="42"/>
      <c r="T25" s="42"/>
    </row>
    <row r="26" spans="1:20" ht="15.75">
      <c r="A26" s="3" t="s">
        <v>72</v>
      </c>
      <c r="B26" s="3">
        <v>163.17</v>
      </c>
      <c r="C26" s="3"/>
      <c r="D26" s="3"/>
      <c r="E26" s="3">
        <v>261.83</v>
      </c>
      <c r="F26" s="3"/>
      <c r="G26" s="3">
        <v>58.07</v>
      </c>
      <c r="H26" s="3">
        <v>71.86</v>
      </c>
      <c r="I26" s="3"/>
      <c r="J26" s="3"/>
      <c r="K26" s="3"/>
      <c r="L26" s="3"/>
      <c r="M26" s="3"/>
      <c r="N26" s="3">
        <f t="shared" si="4"/>
        <v>554.93</v>
      </c>
      <c r="P26" s="139" t="s">
        <v>45</v>
      </c>
      <c r="Q26" s="50">
        <f>N22</f>
        <v>0</v>
      </c>
      <c r="R26" s="42"/>
      <c r="S26" s="42"/>
      <c r="T26" s="42"/>
    </row>
    <row r="27" spans="1:20" ht="15.75">
      <c r="A27" s="3" t="s">
        <v>62</v>
      </c>
      <c r="B27" s="3"/>
      <c r="C27" s="3"/>
      <c r="D27" s="3"/>
      <c r="E27" s="3">
        <v>27.69</v>
      </c>
      <c r="F27" s="3">
        <v>2.54</v>
      </c>
      <c r="G27" s="3">
        <v>45.46</v>
      </c>
      <c r="H27" s="3">
        <v>21</v>
      </c>
      <c r="I27" s="3">
        <v>13.33</v>
      </c>
      <c r="J27" s="3">
        <v>22.97</v>
      </c>
      <c r="K27" s="3">
        <v>84.21</v>
      </c>
      <c r="L27" s="3"/>
      <c r="M27" s="3"/>
      <c r="N27" s="3">
        <f t="shared" si="4"/>
        <v>217.2</v>
      </c>
      <c r="P27" s="51" t="s">
        <v>113</v>
      </c>
      <c r="Q27" s="43">
        <f>N35</f>
        <v>0</v>
      </c>
      <c r="R27" s="42"/>
      <c r="S27" s="42"/>
      <c r="T27" s="42"/>
    </row>
    <row r="28" spans="1:20" ht="15.75">
      <c r="A28" s="3" t="s">
        <v>77</v>
      </c>
      <c r="B28" s="3">
        <v>681.23</v>
      </c>
      <c r="C28" s="3">
        <v>681.23</v>
      </c>
      <c r="D28" s="3">
        <v>770.99</v>
      </c>
      <c r="E28" s="3">
        <v>791.75</v>
      </c>
      <c r="F28" s="3">
        <v>681.23</v>
      </c>
      <c r="G28" s="3">
        <v>1242.26</v>
      </c>
      <c r="H28" s="3">
        <v>236.95</v>
      </c>
      <c r="I28" s="3">
        <v>681.23</v>
      </c>
      <c r="J28" s="3">
        <v>709.14</v>
      </c>
      <c r="K28" s="3">
        <v>681.23</v>
      </c>
      <c r="L28" s="3">
        <v>681.23</v>
      </c>
      <c r="M28" s="3">
        <v>761.61</v>
      </c>
      <c r="N28" s="3">
        <f t="shared" si="4"/>
        <v>8600.08</v>
      </c>
      <c r="P28" s="52" t="s">
        <v>114</v>
      </c>
      <c r="Q28" s="53">
        <f>N34</f>
        <v>2654.88</v>
      </c>
      <c r="R28" s="42"/>
      <c r="S28" s="42"/>
      <c r="T28" s="42"/>
    </row>
    <row r="29" spans="1:20" ht="15.75">
      <c r="A29" s="3" t="s">
        <v>79</v>
      </c>
      <c r="B29" s="3">
        <v>67.67</v>
      </c>
      <c r="C29" s="3">
        <v>67.67</v>
      </c>
      <c r="D29" s="3">
        <v>68.14</v>
      </c>
      <c r="E29" s="3">
        <v>68.1</v>
      </c>
      <c r="F29" s="3">
        <v>68.19</v>
      </c>
      <c r="G29" s="3">
        <v>67.67</v>
      </c>
      <c r="H29" s="3">
        <v>67.67</v>
      </c>
      <c r="I29" s="3">
        <v>67.67</v>
      </c>
      <c r="J29" s="3">
        <v>67.67</v>
      </c>
      <c r="K29" s="3">
        <v>67.67</v>
      </c>
      <c r="L29" s="3">
        <v>67.67</v>
      </c>
      <c r="M29" s="3">
        <v>67.24</v>
      </c>
      <c r="N29" s="3">
        <f t="shared" si="4"/>
        <v>813.03</v>
      </c>
      <c r="P29" s="64" t="s">
        <v>99</v>
      </c>
      <c r="Q29" s="65">
        <f>N33</f>
        <v>482.45</v>
      </c>
      <c r="R29" s="42"/>
      <c r="S29" s="42"/>
      <c r="T29" s="42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51" t="s">
        <v>115</v>
      </c>
      <c r="Q30" s="53">
        <f>SUM(Q21:Q29)</f>
        <v>5825.4980000000005</v>
      </c>
    </row>
    <row r="31" spans="1:14" ht="12.75">
      <c r="A31" s="3" t="s">
        <v>237</v>
      </c>
      <c r="B31" s="3">
        <v>1436.86</v>
      </c>
      <c r="C31" s="3">
        <v>1567.77</v>
      </c>
      <c r="D31" s="3">
        <v>1218.5</v>
      </c>
      <c r="E31" s="3">
        <v>1425.74</v>
      </c>
      <c r="F31" s="3">
        <v>1359.35</v>
      </c>
      <c r="G31" s="3">
        <v>1310.49</v>
      </c>
      <c r="H31" s="3">
        <v>1515.36</v>
      </c>
      <c r="I31" s="3">
        <v>1394.38</v>
      </c>
      <c r="J31" s="3">
        <v>1482.07</v>
      </c>
      <c r="K31" s="3">
        <v>1581.12</v>
      </c>
      <c r="L31" s="3">
        <v>1268.5</v>
      </c>
      <c r="M31" s="3">
        <v>1631.57</v>
      </c>
      <c r="N31" s="3">
        <f t="shared" si="4"/>
        <v>17191.71</v>
      </c>
    </row>
    <row r="32" spans="1:14" ht="12.75">
      <c r="A32" s="3" t="s">
        <v>238</v>
      </c>
      <c r="B32" s="3">
        <v>433.93</v>
      </c>
      <c r="C32" s="3">
        <v>473.47</v>
      </c>
      <c r="D32" s="3">
        <v>367.99</v>
      </c>
      <c r="E32" s="3">
        <v>430.57</v>
      </c>
      <c r="F32" s="3">
        <v>410.52</v>
      </c>
      <c r="G32" s="3">
        <v>395.77</v>
      </c>
      <c r="H32" s="3">
        <v>457.64</v>
      </c>
      <c r="I32" s="3">
        <v>421.1</v>
      </c>
      <c r="J32" s="3">
        <v>447.59</v>
      </c>
      <c r="K32" s="3">
        <v>477.5</v>
      </c>
      <c r="L32" s="3">
        <v>383.09</v>
      </c>
      <c r="M32" s="3">
        <v>492.74</v>
      </c>
      <c r="N32" s="3">
        <f t="shared" si="4"/>
        <v>5191.91</v>
      </c>
    </row>
    <row r="33" spans="1:14" ht="12.75">
      <c r="A33" s="3" t="s">
        <v>99</v>
      </c>
      <c r="B33" s="3"/>
      <c r="C33" s="3"/>
      <c r="D33" s="3">
        <v>336.08</v>
      </c>
      <c r="E33" s="3"/>
      <c r="F33" s="3"/>
      <c r="G33" s="3"/>
      <c r="H33" s="3"/>
      <c r="I33" s="3"/>
      <c r="J33" s="3"/>
      <c r="K33" s="3"/>
      <c r="L33" s="3"/>
      <c r="M33" s="3">
        <v>146.37</v>
      </c>
      <c r="N33" s="3">
        <f t="shared" si="4"/>
        <v>482.45</v>
      </c>
    </row>
    <row r="34" spans="1:14" ht="12.75">
      <c r="A34" s="3" t="s">
        <v>97</v>
      </c>
      <c r="B34" s="3"/>
      <c r="C34" s="3"/>
      <c r="D34" s="3"/>
      <c r="E34" s="3"/>
      <c r="F34" s="3">
        <v>2654.88</v>
      </c>
      <c r="G34" s="3"/>
      <c r="H34" s="3"/>
      <c r="I34" s="3"/>
      <c r="J34" s="3"/>
      <c r="K34" s="3"/>
      <c r="L34" s="3"/>
      <c r="M34" s="3"/>
      <c r="N34" s="3">
        <f t="shared" si="4"/>
        <v>2654.88</v>
      </c>
    </row>
    <row r="35" spans="1:14" ht="12.75">
      <c r="A35" s="68" t="s">
        <v>113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0</v>
      </c>
    </row>
    <row r="36" spans="1:14" ht="12.75">
      <c r="A36" s="3" t="s">
        <v>19</v>
      </c>
      <c r="B36" s="3">
        <f aca="true" t="shared" si="5" ref="B36:M36">SUM(B20:B35)</f>
        <v>4706.4800000000005</v>
      </c>
      <c r="C36" s="3">
        <f t="shared" si="5"/>
        <v>4315.74</v>
      </c>
      <c r="D36" s="3">
        <f t="shared" si="5"/>
        <v>4469.83</v>
      </c>
      <c r="E36" s="3">
        <f t="shared" si="5"/>
        <v>4627.469999999999</v>
      </c>
      <c r="F36" s="3">
        <f t="shared" si="5"/>
        <v>7240.910000000001</v>
      </c>
      <c r="G36" s="3">
        <f t="shared" si="5"/>
        <v>4814.75</v>
      </c>
      <c r="H36" s="3">
        <f t="shared" si="5"/>
        <v>3802.9599999999996</v>
      </c>
      <c r="I36" s="3">
        <f t="shared" si="5"/>
        <v>4124.1900000000005</v>
      </c>
      <c r="J36" s="3">
        <f t="shared" si="5"/>
        <v>4276.57</v>
      </c>
      <c r="K36" s="3">
        <f t="shared" si="5"/>
        <v>4625.89</v>
      </c>
      <c r="L36" s="3">
        <f t="shared" si="5"/>
        <v>4097.52</v>
      </c>
      <c r="M36" s="3">
        <f t="shared" si="5"/>
        <v>4870.969999999999</v>
      </c>
      <c r="N36" s="3">
        <f t="shared" si="4"/>
        <v>55973.28</v>
      </c>
    </row>
  </sheetData>
  <sheetProtection/>
  <printOptions/>
  <pageMargins left="0.75" right="0.75" top="1" bottom="1" header="0.5" footer="0.5"/>
  <pageSetup horizontalDpi="600" verticalDpi="600" orientation="landscape" paperSize="9" scale="73" r:id="rId1"/>
  <colBreaks count="1" manualBreakCount="1">
    <brk id="14" max="7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4">
      <selection activeCell="O28" sqref="O28"/>
    </sheetView>
  </sheetViews>
  <sheetFormatPr defaultColWidth="9.140625" defaultRowHeight="12.75"/>
  <cols>
    <col min="1" max="1" width="22.421875" style="0" customWidth="1"/>
    <col min="16" max="16" width="30.00390625" style="0" customWidth="1"/>
    <col min="17" max="17" width="13.421875" style="0" customWidth="1"/>
  </cols>
  <sheetData>
    <row r="1" ht="12.75">
      <c r="A1" s="27" t="s">
        <v>239</v>
      </c>
    </row>
    <row r="2" spans="1:20" ht="15">
      <c r="A2" s="2" t="s">
        <v>34</v>
      </c>
      <c r="E2" t="s">
        <v>22</v>
      </c>
      <c r="H2" s="13">
        <v>292</v>
      </c>
      <c r="P2" s="2" t="s">
        <v>205</v>
      </c>
      <c r="Q2" s="42"/>
      <c r="R2" s="42"/>
      <c r="S2" s="42"/>
      <c r="T2" s="42"/>
    </row>
    <row r="3" spans="16:20" ht="15">
      <c r="P3" s="42"/>
      <c r="Q3" s="42"/>
      <c r="R3" s="42"/>
      <c r="S3" s="42"/>
      <c r="T3" s="42"/>
    </row>
    <row r="4" spans="1:20" ht="15.75">
      <c r="A4" t="s">
        <v>100</v>
      </c>
      <c r="B4" s="24"/>
      <c r="C4" s="39">
        <f>'[1]8а'!$N$16</f>
        <v>8491.802300000018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2" t="s">
        <v>116</v>
      </c>
      <c r="Q4" s="63">
        <f>C4</f>
        <v>8491.802300000018</v>
      </c>
      <c r="R4" s="42"/>
      <c r="S4" s="42"/>
      <c r="T4" s="42"/>
    </row>
    <row r="5" spans="2:20" ht="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42"/>
      <c r="Q5" s="42"/>
      <c r="R5" s="42"/>
      <c r="S5" s="42"/>
      <c r="T5" s="42"/>
    </row>
    <row r="6" spans="1:20" ht="15.75">
      <c r="A6" s="5"/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2" t="s">
        <v>11</v>
      </c>
      <c r="L6" s="32" t="s">
        <v>12</v>
      </c>
      <c r="M6" s="32" t="s">
        <v>13</v>
      </c>
      <c r="N6" s="32" t="s">
        <v>14</v>
      </c>
      <c r="O6" s="24"/>
      <c r="P6" s="43"/>
      <c r="Q6" s="43" t="s">
        <v>14</v>
      </c>
      <c r="R6" s="42"/>
      <c r="S6" s="42"/>
      <c r="T6" s="42"/>
    </row>
    <row r="7" spans="1:20" ht="15.75">
      <c r="A7" s="6" t="s">
        <v>1</v>
      </c>
      <c r="B7" s="33">
        <v>2810.88</v>
      </c>
      <c r="C7" s="33">
        <v>2810.88</v>
      </c>
      <c r="D7" s="33">
        <v>2810.88</v>
      </c>
      <c r="E7" s="33">
        <v>2810.88</v>
      </c>
      <c r="F7" s="33">
        <v>2810.88</v>
      </c>
      <c r="G7" s="33">
        <v>2810.88</v>
      </c>
      <c r="H7" s="33">
        <v>2810.88</v>
      </c>
      <c r="I7" s="33">
        <v>2810.88</v>
      </c>
      <c r="J7" s="33">
        <v>3452.68</v>
      </c>
      <c r="K7" s="33">
        <v>3452.68</v>
      </c>
      <c r="L7" s="33">
        <v>3459.76</v>
      </c>
      <c r="M7" s="33">
        <v>3459.76</v>
      </c>
      <c r="N7" s="33">
        <f>SUM(B7:M7)</f>
        <v>36311.920000000006</v>
      </c>
      <c r="O7" s="24"/>
      <c r="P7" s="54" t="s">
        <v>1</v>
      </c>
      <c r="Q7" s="54">
        <f>N7</f>
        <v>36311.920000000006</v>
      </c>
      <c r="R7" s="42"/>
      <c r="S7" s="42"/>
      <c r="T7" s="42"/>
    </row>
    <row r="8" spans="1:20" ht="15.75">
      <c r="A8" s="5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4"/>
      <c r="P8" s="53"/>
      <c r="Q8" s="53"/>
      <c r="R8" s="42"/>
      <c r="S8" s="42"/>
      <c r="T8" s="42"/>
    </row>
    <row r="9" spans="1:20" ht="15.75">
      <c r="A9" s="7" t="s">
        <v>15</v>
      </c>
      <c r="B9" s="23">
        <v>1982.62</v>
      </c>
      <c r="C9" s="23">
        <v>2280.06</v>
      </c>
      <c r="D9" s="23">
        <v>2287.72</v>
      </c>
      <c r="E9" s="23">
        <v>2286.55</v>
      </c>
      <c r="F9" s="23">
        <v>11184.95</v>
      </c>
      <c r="G9" s="23">
        <v>4877.74</v>
      </c>
      <c r="H9" s="23">
        <v>1964.74</v>
      </c>
      <c r="I9" s="23">
        <v>2195.22</v>
      </c>
      <c r="J9" s="23">
        <v>3812.23</v>
      </c>
      <c r="K9" s="23">
        <v>2215.27</v>
      </c>
      <c r="L9" s="23">
        <v>4073.2</v>
      </c>
      <c r="M9" s="23">
        <v>3281.3</v>
      </c>
      <c r="N9" s="23">
        <f>SUM(B9:M9)</f>
        <v>42441.6</v>
      </c>
      <c r="O9" s="24"/>
      <c r="P9" s="55" t="s">
        <v>15</v>
      </c>
      <c r="Q9" s="55">
        <f>N9</f>
        <v>42441.6</v>
      </c>
      <c r="R9" s="42"/>
      <c r="S9" s="42"/>
      <c r="T9" s="42"/>
    </row>
    <row r="10" spans="1:20" ht="15.75">
      <c r="A10" s="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4"/>
      <c r="O10" s="24"/>
      <c r="P10" s="56"/>
      <c r="Q10" s="57"/>
      <c r="R10" s="42"/>
      <c r="S10" s="42"/>
      <c r="T10" s="42"/>
    </row>
    <row r="11" spans="1:20" ht="15.75">
      <c r="A11" s="1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5"/>
      <c r="O11" s="24"/>
      <c r="P11" s="42" t="s">
        <v>106</v>
      </c>
      <c r="Q11" s="58"/>
      <c r="R11" s="42"/>
      <c r="S11" s="42"/>
      <c r="T11" s="42"/>
    </row>
    <row r="12" spans="1:20" ht="15.75">
      <c r="A12" s="10" t="s">
        <v>16</v>
      </c>
      <c r="B12" s="36">
        <f>B35</f>
        <v>3503.94</v>
      </c>
      <c r="C12" s="36">
        <f aca="true" t="shared" si="0" ref="C12:M12">C35</f>
        <v>3328.94</v>
      </c>
      <c r="D12" s="36">
        <f t="shared" si="0"/>
        <v>3447.2799999999997</v>
      </c>
      <c r="E12" s="36">
        <f t="shared" si="0"/>
        <v>3635.5000000000005</v>
      </c>
      <c r="F12" s="36">
        <f t="shared" si="0"/>
        <v>5569.13</v>
      </c>
      <c r="G12" s="36">
        <f t="shared" si="0"/>
        <v>3738.62</v>
      </c>
      <c r="H12" s="36">
        <f t="shared" si="0"/>
        <v>2958.9000000000005</v>
      </c>
      <c r="I12" s="36">
        <f t="shared" si="0"/>
        <v>3184.92</v>
      </c>
      <c r="J12" s="36">
        <f t="shared" si="0"/>
        <v>4102.25</v>
      </c>
      <c r="K12" s="36">
        <f t="shared" si="0"/>
        <v>15322.73</v>
      </c>
      <c r="L12" s="36">
        <f t="shared" si="0"/>
        <v>10016.61</v>
      </c>
      <c r="M12" s="36">
        <f t="shared" si="0"/>
        <v>3766.3299999999995</v>
      </c>
      <c r="N12" s="36">
        <f>SUM(B12:M12)</f>
        <v>62575.15000000001</v>
      </c>
      <c r="O12" s="24"/>
      <c r="P12" s="59" t="s">
        <v>60</v>
      </c>
      <c r="Q12" s="59">
        <f>Q4+Q7-Q9</f>
        <v>2362.1223000000246</v>
      </c>
      <c r="R12" s="42"/>
      <c r="S12" s="42"/>
      <c r="T12" s="42"/>
    </row>
    <row r="13" spans="2:20" ht="1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0"/>
      <c r="Q13" s="60"/>
      <c r="R13" s="42"/>
      <c r="S13" s="42"/>
      <c r="T13" s="42"/>
    </row>
    <row r="14" spans="1:20" ht="15.75">
      <c r="A14" s="11" t="s">
        <v>20</v>
      </c>
      <c r="B14" s="37">
        <f aca="true" t="shared" si="1" ref="B14:G14">B9-B12</f>
        <v>-1521.3200000000002</v>
      </c>
      <c r="C14" s="37">
        <f t="shared" si="1"/>
        <v>-1048.88</v>
      </c>
      <c r="D14" s="37">
        <f t="shared" si="1"/>
        <v>-1159.56</v>
      </c>
      <c r="E14" s="37">
        <f t="shared" si="1"/>
        <v>-1348.9500000000003</v>
      </c>
      <c r="F14" s="37">
        <f t="shared" si="1"/>
        <v>5615.820000000001</v>
      </c>
      <c r="G14" s="37">
        <f t="shared" si="1"/>
        <v>1139.12</v>
      </c>
      <c r="H14" s="37">
        <f aca="true" t="shared" si="2" ref="H14:M14">H9-H12</f>
        <v>-994.1600000000005</v>
      </c>
      <c r="I14" s="37">
        <f t="shared" si="2"/>
        <v>-989.7000000000003</v>
      </c>
      <c r="J14" s="37">
        <f t="shared" si="2"/>
        <v>-290.02</v>
      </c>
      <c r="K14" s="37">
        <f t="shared" si="2"/>
        <v>-13107.46</v>
      </c>
      <c r="L14" s="37">
        <f t="shared" si="2"/>
        <v>-5943.410000000001</v>
      </c>
      <c r="M14" s="37">
        <f t="shared" si="2"/>
        <v>-485.0299999999993</v>
      </c>
      <c r="N14" s="37">
        <f>SUM(B14:M14)</f>
        <v>-20133.55</v>
      </c>
      <c r="O14" s="24"/>
      <c r="P14" s="61"/>
      <c r="Q14" s="61"/>
      <c r="R14" s="42"/>
      <c r="S14" s="42"/>
      <c r="T14" s="42"/>
    </row>
    <row r="15" spans="1:20" ht="15.75">
      <c r="A15" s="1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24"/>
      <c r="P15" s="42"/>
      <c r="Q15" s="61"/>
      <c r="R15" s="42"/>
      <c r="S15" s="42"/>
      <c r="T15" s="42"/>
    </row>
    <row r="16" spans="1:20" ht="15.75">
      <c r="A16" s="20" t="s">
        <v>60</v>
      </c>
      <c r="B16" s="25">
        <f>C4+B7-B9</f>
        <v>9320.06230000002</v>
      </c>
      <c r="C16" s="38">
        <f aca="true" t="shared" si="3" ref="C16:H16">B16+C7-C9</f>
        <v>9850.882300000021</v>
      </c>
      <c r="D16" s="25">
        <f t="shared" si="3"/>
        <v>10374.042300000021</v>
      </c>
      <c r="E16" s="38">
        <f t="shared" si="3"/>
        <v>10898.372300000021</v>
      </c>
      <c r="F16" s="25">
        <f t="shared" si="3"/>
        <v>2524.302300000021</v>
      </c>
      <c r="G16" s="38">
        <f t="shared" si="3"/>
        <v>457.44230000002153</v>
      </c>
      <c r="H16" s="25">
        <f t="shared" si="3"/>
        <v>1303.5823000000216</v>
      </c>
      <c r="I16" s="38">
        <f>H16+I7-I9</f>
        <v>1919.2423000000222</v>
      </c>
      <c r="J16" s="25">
        <f>I16+J7-J9</f>
        <v>1559.692300000022</v>
      </c>
      <c r="K16" s="38">
        <f>J16+K7-K9</f>
        <v>2797.102300000022</v>
      </c>
      <c r="L16" s="25">
        <f>K16+L7-L9</f>
        <v>2183.6623000000227</v>
      </c>
      <c r="M16" s="38">
        <f>L16+M7-M9</f>
        <v>2362.1223000000227</v>
      </c>
      <c r="N16" s="25">
        <f>C4+N7-N9</f>
        <v>2362.1223000000246</v>
      </c>
      <c r="O16" s="24"/>
      <c r="P16" s="62" t="s">
        <v>107</v>
      </c>
      <c r="Q16" s="62">
        <f>N12</f>
        <v>62575.15000000001</v>
      </c>
      <c r="R16" s="45" t="s">
        <v>108</v>
      </c>
      <c r="S16" s="42"/>
      <c r="T16" s="42"/>
    </row>
    <row r="17" spans="2:20" ht="1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42"/>
      <c r="Q17" s="42"/>
      <c r="R17" s="42"/>
      <c r="S17" s="42"/>
      <c r="T17" s="42"/>
    </row>
    <row r="18" spans="1:20" ht="15">
      <c r="A18" s="4" t="s">
        <v>17</v>
      </c>
      <c r="P18" s="2" t="s">
        <v>109</v>
      </c>
      <c r="Q18" s="42"/>
      <c r="R18" s="42"/>
      <c r="S18" s="42"/>
      <c r="T18" s="42" t="s">
        <v>110</v>
      </c>
    </row>
    <row r="19" spans="16:20" ht="15">
      <c r="P19" s="42"/>
      <c r="Q19" s="42"/>
      <c r="R19" s="42"/>
      <c r="S19" s="42"/>
      <c r="T19" s="42" t="s">
        <v>127</v>
      </c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46" t="s">
        <v>18</v>
      </c>
      <c r="Q20" s="47"/>
      <c r="R20" s="42"/>
      <c r="S20" s="42"/>
      <c r="T20" s="42" t="s">
        <v>123</v>
      </c>
    </row>
    <row r="21" spans="1:20" ht="15.75">
      <c r="A21" s="3" t="s">
        <v>44</v>
      </c>
      <c r="B21" s="3">
        <v>62.92</v>
      </c>
      <c r="C21" s="3">
        <v>61.96</v>
      </c>
      <c r="D21" s="3">
        <v>61.96</v>
      </c>
      <c r="E21" s="3">
        <v>61.96</v>
      </c>
      <c r="F21" s="3">
        <v>61.96</v>
      </c>
      <c r="G21" s="3">
        <v>72.4</v>
      </c>
      <c r="H21" s="3">
        <v>71.69</v>
      </c>
      <c r="I21" s="3">
        <v>61.96</v>
      </c>
      <c r="J21" s="3">
        <v>64.62</v>
      </c>
      <c r="K21" s="3">
        <v>67.76</v>
      </c>
      <c r="L21" s="3">
        <v>61.96</v>
      </c>
      <c r="M21" s="3">
        <v>105.82</v>
      </c>
      <c r="N21" s="3">
        <f>SUM(B21:M21)</f>
        <v>816.97</v>
      </c>
      <c r="P21" s="48" t="s">
        <v>112</v>
      </c>
      <c r="Q21" s="49">
        <f>(Q23+Q24+Q22)*18%</f>
        <v>2090.403</v>
      </c>
      <c r="R21" s="42"/>
      <c r="S21" s="42"/>
      <c r="T21" s="42" t="s">
        <v>199</v>
      </c>
    </row>
    <row r="22" spans="1:20" ht="15.75">
      <c r="A22" s="3" t="s">
        <v>52</v>
      </c>
      <c r="B22" s="3">
        <v>859.45</v>
      </c>
      <c r="C22" s="3">
        <v>606.75</v>
      </c>
      <c r="D22" s="3">
        <v>698.35</v>
      </c>
      <c r="E22" s="3">
        <v>606.75</v>
      </c>
      <c r="F22" s="3">
        <v>936.69</v>
      </c>
      <c r="G22" s="3">
        <v>606.75</v>
      </c>
      <c r="H22" s="3">
        <v>606.75</v>
      </c>
      <c r="I22" s="3">
        <v>606.75</v>
      </c>
      <c r="J22" s="3">
        <v>606.75</v>
      </c>
      <c r="K22" s="3">
        <v>707.88</v>
      </c>
      <c r="L22" s="3">
        <v>707.88</v>
      </c>
      <c r="M22" s="3">
        <v>700.88</v>
      </c>
      <c r="N22" s="3">
        <f aca="true" t="shared" si="4" ref="N22:N35">SUM(B22:M22)</f>
        <v>8251.63</v>
      </c>
      <c r="P22" s="43" t="s">
        <v>44</v>
      </c>
      <c r="Q22" s="43">
        <f>N21</f>
        <v>816.97</v>
      </c>
      <c r="R22" s="42"/>
      <c r="S22" s="42"/>
      <c r="T22" s="42"/>
    </row>
    <row r="23" spans="1:20" ht="15.75">
      <c r="A23" s="3" t="s">
        <v>55</v>
      </c>
      <c r="B23" s="3">
        <v>104.72</v>
      </c>
      <c r="C23" s="3">
        <v>123.2</v>
      </c>
      <c r="D23" s="3">
        <v>123.2</v>
      </c>
      <c r="E23" s="3">
        <v>160.16</v>
      </c>
      <c r="F23" s="3">
        <v>110.88</v>
      </c>
      <c r="G23" s="3">
        <v>117.04</v>
      </c>
      <c r="H23" s="3">
        <v>141.68</v>
      </c>
      <c r="I23" s="3">
        <v>135.52</v>
      </c>
      <c r="J23" s="3">
        <v>129.36</v>
      </c>
      <c r="K23" s="3">
        <v>141.68</v>
      </c>
      <c r="L23" s="3">
        <v>123.2</v>
      </c>
      <c r="M23" s="3">
        <v>133.98</v>
      </c>
      <c r="N23" s="3">
        <f t="shared" si="4"/>
        <v>1544.62</v>
      </c>
      <c r="P23" s="43" t="s">
        <v>72</v>
      </c>
      <c r="Q23" s="43">
        <f>N25</f>
        <v>391.76</v>
      </c>
      <c r="R23" s="42"/>
      <c r="S23" s="42"/>
      <c r="T23" s="42"/>
    </row>
    <row r="24" spans="1:20" ht="15.75">
      <c r="A24" s="3" t="s">
        <v>53</v>
      </c>
      <c r="B24" s="3">
        <v>464.88</v>
      </c>
      <c r="C24" s="3">
        <v>394.15</v>
      </c>
      <c r="D24" s="3">
        <v>442.74</v>
      </c>
      <c r="E24" s="3">
        <v>431.04</v>
      </c>
      <c r="F24" s="3">
        <v>490.19</v>
      </c>
      <c r="G24" s="3">
        <v>522.41</v>
      </c>
      <c r="H24" s="3">
        <v>296.68</v>
      </c>
      <c r="I24" s="3">
        <v>397.87</v>
      </c>
      <c r="J24" s="3">
        <v>402.48</v>
      </c>
      <c r="K24" s="3">
        <v>430.27</v>
      </c>
      <c r="L24" s="3">
        <v>424.69</v>
      </c>
      <c r="M24" s="3">
        <v>444.37</v>
      </c>
      <c r="N24" s="3">
        <f t="shared" si="4"/>
        <v>5141.769999999999</v>
      </c>
      <c r="P24" s="43" t="s">
        <v>62</v>
      </c>
      <c r="Q24" s="43">
        <f>N26</f>
        <v>10404.62</v>
      </c>
      <c r="R24" s="42"/>
      <c r="S24" s="42"/>
      <c r="T24" s="42"/>
    </row>
    <row r="25" spans="1:20" ht="15.75">
      <c r="A25" s="3" t="s">
        <v>72</v>
      </c>
      <c r="B25" s="3"/>
      <c r="C25" s="3"/>
      <c r="D25" s="3"/>
      <c r="E25" s="3">
        <v>261.83</v>
      </c>
      <c r="F25" s="3"/>
      <c r="G25" s="3">
        <v>58.07</v>
      </c>
      <c r="H25" s="3">
        <v>71.86</v>
      </c>
      <c r="I25" s="3"/>
      <c r="J25" s="3"/>
      <c r="K25" s="3"/>
      <c r="L25" s="3"/>
      <c r="M25" s="3"/>
      <c r="N25" s="3">
        <f t="shared" si="4"/>
        <v>391.76</v>
      </c>
      <c r="P25" s="43" t="s">
        <v>79</v>
      </c>
      <c r="Q25" s="43">
        <f>N28</f>
        <v>624.4000000000001</v>
      </c>
      <c r="R25" s="42"/>
      <c r="S25" s="42"/>
      <c r="T25" s="42"/>
    </row>
    <row r="26" spans="1:20" ht="15.75">
      <c r="A26" s="3" t="s">
        <v>62</v>
      </c>
      <c r="B26" s="3"/>
      <c r="C26" s="3"/>
      <c r="D26" s="3"/>
      <c r="E26" s="3">
        <v>27.69</v>
      </c>
      <c r="F26" s="3">
        <v>2.54</v>
      </c>
      <c r="G26" s="3">
        <v>45.46</v>
      </c>
      <c r="H26" s="3">
        <v>21</v>
      </c>
      <c r="I26" s="3">
        <v>13.33</v>
      </c>
      <c r="J26" s="3">
        <v>820.43</v>
      </c>
      <c r="K26" s="3">
        <v>8368.91</v>
      </c>
      <c r="L26" s="3">
        <v>1105.26</v>
      </c>
      <c r="M26" s="3"/>
      <c r="N26" s="3">
        <f t="shared" si="4"/>
        <v>10404.62</v>
      </c>
      <c r="P26" s="139" t="s">
        <v>47</v>
      </c>
      <c r="Q26" s="50">
        <f>N29</f>
        <v>0</v>
      </c>
      <c r="R26" s="42"/>
      <c r="S26" s="42"/>
      <c r="T26" s="42"/>
    </row>
    <row r="27" spans="1:20" ht="15.75">
      <c r="A27" s="3" t="s">
        <v>77</v>
      </c>
      <c r="B27" s="3">
        <v>523.2</v>
      </c>
      <c r="C27" s="3">
        <v>523.2</v>
      </c>
      <c r="D27" s="3">
        <v>592.14</v>
      </c>
      <c r="E27" s="3">
        <v>608.08</v>
      </c>
      <c r="F27" s="3">
        <v>523.2</v>
      </c>
      <c r="G27" s="3">
        <v>954.08</v>
      </c>
      <c r="H27" s="3">
        <v>181.98</v>
      </c>
      <c r="I27" s="3">
        <v>523.2</v>
      </c>
      <c r="J27" s="3">
        <v>544.63</v>
      </c>
      <c r="K27" s="3">
        <v>523.2</v>
      </c>
      <c r="L27" s="3">
        <v>523.2</v>
      </c>
      <c r="M27" s="3">
        <v>584.93</v>
      </c>
      <c r="N27" s="3">
        <f t="shared" si="4"/>
        <v>6605.04</v>
      </c>
      <c r="P27" s="51" t="s">
        <v>113</v>
      </c>
      <c r="Q27" s="43">
        <f>N34</f>
        <v>9200</v>
      </c>
      <c r="R27" s="42"/>
      <c r="S27" s="42"/>
      <c r="T27" s="42"/>
    </row>
    <row r="28" spans="1:20" ht="15.75">
      <c r="A28" s="3" t="s">
        <v>76</v>
      </c>
      <c r="B28" s="3">
        <v>51.97</v>
      </c>
      <c r="C28" s="3">
        <v>51.97</v>
      </c>
      <c r="D28" s="3">
        <v>52.33</v>
      </c>
      <c r="E28" s="3">
        <v>52.3</v>
      </c>
      <c r="F28" s="3">
        <v>52.37</v>
      </c>
      <c r="G28" s="3">
        <v>51.97</v>
      </c>
      <c r="H28" s="3">
        <v>51.97</v>
      </c>
      <c r="I28" s="3">
        <v>51.97</v>
      </c>
      <c r="J28" s="3">
        <v>51.97</v>
      </c>
      <c r="K28" s="3">
        <v>51.97</v>
      </c>
      <c r="L28" s="3">
        <v>51.97</v>
      </c>
      <c r="M28" s="3">
        <v>51.64</v>
      </c>
      <c r="N28" s="3">
        <f t="shared" si="4"/>
        <v>624.4000000000001</v>
      </c>
      <c r="P28" s="52" t="s">
        <v>114</v>
      </c>
      <c r="Q28" s="53">
        <f>N32</f>
        <v>2032.01</v>
      </c>
      <c r="R28" s="42"/>
      <c r="S28" s="42"/>
      <c r="T28" s="42"/>
    </row>
    <row r="29" spans="1:20" ht="15.75">
      <c r="A29" s="67" t="s">
        <v>47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>SUM(B29:M29)</f>
        <v>0</v>
      </c>
      <c r="P29" s="64" t="s">
        <v>99</v>
      </c>
      <c r="Q29" s="65">
        <f>N33</f>
        <v>371.31</v>
      </c>
      <c r="R29" s="42"/>
      <c r="S29" s="42"/>
      <c r="T29" s="42"/>
    </row>
    <row r="30" spans="1:17" ht="15.75">
      <c r="A30" s="3" t="s">
        <v>237</v>
      </c>
      <c r="B30" s="3">
        <v>1103.53</v>
      </c>
      <c r="C30" s="3">
        <v>1204.08</v>
      </c>
      <c r="D30" s="3">
        <v>935.83</v>
      </c>
      <c r="E30" s="3">
        <v>1095</v>
      </c>
      <c r="F30" s="3">
        <v>1044</v>
      </c>
      <c r="G30" s="3">
        <v>1006.48</v>
      </c>
      <c r="H30" s="3">
        <v>1163.82</v>
      </c>
      <c r="I30" s="3">
        <v>1070.91</v>
      </c>
      <c r="J30" s="3">
        <v>1138.26</v>
      </c>
      <c r="K30" s="3">
        <v>1214.33</v>
      </c>
      <c r="L30" s="3">
        <v>974.23</v>
      </c>
      <c r="M30" s="3">
        <v>1253.08</v>
      </c>
      <c r="N30" s="3">
        <f t="shared" si="4"/>
        <v>13203.55</v>
      </c>
      <c r="P30" s="51" t="s">
        <v>115</v>
      </c>
      <c r="Q30" s="53">
        <f>SUM(Q21:Q29)</f>
        <v>25931.472999999998</v>
      </c>
    </row>
    <row r="31" spans="1:14" ht="12.75">
      <c r="A31" s="3" t="s">
        <v>238</v>
      </c>
      <c r="B31" s="3">
        <v>333.27</v>
      </c>
      <c r="C31" s="3">
        <v>363.63</v>
      </c>
      <c r="D31" s="3">
        <v>282.62</v>
      </c>
      <c r="E31" s="3">
        <v>330.69</v>
      </c>
      <c r="F31" s="3">
        <v>315.29</v>
      </c>
      <c r="G31" s="3">
        <v>303.96</v>
      </c>
      <c r="H31" s="3">
        <v>351.47</v>
      </c>
      <c r="I31" s="3">
        <v>323.41</v>
      </c>
      <c r="J31" s="3">
        <v>343.75</v>
      </c>
      <c r="K31" s="3">
        <v>366.73</v>
      </c>
      <c r="L31" s="3">
        <v>294.22</v>
      </c>
      <c r="M31" s="3">
        <v>378.43</v>
      </c>
      <c r="N31" s="3">
        <f t="shared" si="4"/>
        <v>3987.47</v>
      </c>
    </row>
    <row r="32" spans="1:14" ht="12.75">
      <c r="A32" s="3" t="s">
        <v>97</v>
      </c>
      <c r="B32" s="3"/>
      <c r="C32" s="3"/>
      <c r="D32" s="3"/>
      <c r="E32" s="3"/>
      <c r="F32" s="3">
        <v>2032.01</v>
      </c>
      <c r="G32" s="3"/>
      <c r="H32" s="3"/>
      <c r="I32" s="3"/>
      <c r="J32" s="3"/>
      <c r="K32" s="3"/>
      <c r="L32" s="3"/>
      <c r="M32" s="3"/>
      <c r="N32" s="3">
        <f t="shared" si="4"/>
        <v>2032.01</v>
      </c>
    </row>
    <row r="33" spans="1:14" ht="12.75">
      <c r="A33" s="3" t="s">
        <v>99</v>
      </c>
      <c r="B33" s="3"/>
      <c r="C33" s="3"/>
      <c r="D33" s="3">
        <v>258.11</v>
      </c>
      <c r="E33" s="3"/>
      <c r="F33" s="3"/>
      <c r="G33" s="3"/>
      <c r="H33" s="3"/>
      <c r="I33" s="3"/>
      <c r="J33" s="3"/>
      <c r="K33" s="3"/>
      <c r="L33" s="3"/>
      <c r="M33" s="3">
        <v>113.2</v>
      </c>
      <c r="N33" s="3">
        <f t="shared" si="4"/>
        <v>371.31</v>
      </c>
    </row>
    <row r="34" spans="1:14" ht="12.7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>
        <v>3450</v>
      </c>
      <c r="L34" s="3">
        <v>5750</v>
      </c>
      <c r="M34" s="3"/>
      <c r="N34" s="3">
        <f t="shared" si="4"/>
        <v>9200</v>
      </c>
    </row>
    <row r="35" spans="1:14" ht="12.75">
      <c r="A35" s="3" t="s">
        <v>19</v>
      </c>
      <c r="B35" s="3">
        <f aca="true" t="shared" si="5" ref="B35:M35">SUM(B20:B34)</f>
        <v>3503.94</v>
      </c>
      <c r="C35" s="3">
        <f t="shared" si="5"/>
        <v>3328.94</v>
      </c>
      <c r="D35" s="3">
        <f t="shared" si="5"/>
        <v>3447.2799999999997</v>
      </c>
      <c r="E35" s="3">
        <f t="shared" si="5"/>
        <v>3635.5000000000005</v>
      </c>
      <c r="F35" s="3">
        <f t="shared" si="5"/>
        <v>5569.13</v>
      </c>
      <c r="G35" s="3">
        <f t="shared" si="5"/>
        <v>3738.62</v>
      </c>
      <c r="H35" s="3">
        <f t="shared" si="5"/>
        <v>2958.9000000000005</v>
      </c>
      <c r="I35" s="3">
        <f t="shared" si="5"/>
        <v>3184.92</v>
      </c>
      <c r="J35" s="3">
        <f t="shared" si="5"/>
        <v>4102.25</v>
      </c>
      <c r="K35" s="3">
        <f t="shared" si="5"/>
        <v>15322.73</v>
      </c>
      <c r="L35" s="3">
        <f t="shared" si="5"/>
        <v>10016.61</v>
      </c>
      <c r="M35" s="3">
        <f t="shared" si="5"/>
        <v>3766.3299999999995</v>
      </c>
      <c r="N35" s="3">
        <f t="shared" si="4"/>
        <v>62575.15000000001</v>
      </c>
    </row>
  </sheetData>
  <sheetProtection/>
  <printOptions/>
  <pageMargins left="0.75" right="0.75" top="1" bottom="1" header="0.5" footer="0.5"/>
  <pageSetup horizontalDpi="600" verticalDpi="600" orientation="landscape" paperSize="9" scale="86" r:id="rId1"/>
  <colBreaks count="1" manualBreakCount="1">
    <brk id="14" max="7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22.421875" style="0" customWidth="1"/>
  </cols>
  <sheetData>
    <row r="1" ht="12.75">
      <c r="A1" s="27" t="s">
        <v>239</v>
      </c>
    </row>
    <row r="2" spans="1:8" ht="15">
      <c r="A2" s="2" t="s">
        <v>38</v>
      </c>
      <c r="E2" t="s">
        <v>22</v>
      </c>
      <c r="H2" s="13">
        <v>80</v>
      </c>
    </row>
    <row r="4" spans="1:3" ht="12.75">
      <c r="A4" t="s">
        <v>100</v>
      </c>
      <c r="C4" s="12"/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f>SUM(B7:M7)</f>
        <v>0</v>
      </c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7" t="s">
        <v>15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f>SUM(B9:M9)</f>
        <v>0</v>
      </c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</row>
    <row r="12" spans="1:14" ht="12.75">
      <c r="A12" s="10" t="s">
        <v>16</v>
      </c>
      <c r="B12" s="10">
        <f>B29</f>
        <v>0</v>
      </c>
      <c r="C12" s="10">
        <f aca="true" t="shared" si="0" ref="C12:M12">C29</f>
        <v>0</v>
      </c>
      <c r="D12" s="10">
        <f t="shared" si="0"/>
        <v>0</v>
      </c>
      <c r="E12" s="10">
        <f>E29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>SUM(B12:M12)</f>
        <v>0</v>
      </c>
    </row>
    <row r="14" spans="1:14" ht="12.75">
      <c r="A14" s="11" t="s">
        <v>20</v>
      </c>
      <c r="B14" s="11">
        <f aca="true" t="shared" si="1" ref="B14:G14">B9-B12</f>
        <v>0</v>
      </c>
      <c r="C14" s="11">
        <f t="shared" si="1"/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aca="true" t="shared" si="2" ref="H14:M14">H9-H12</f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>SUM(B14:M14)</f>
        <v>0</v>
      </c>
    </row>
    <row r="15" spans="1:14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2.75">
      <c r="A16" s="20" t="s">
        <v>60</v>
      </c>
      <c r="B16" s="21">
        <f>C4+B7-B9</f>
        <v>0</v>
      </c>
      <c r="C16" s="20">
        <f aca="true" t="shared" si="3" ref="C16:H16">B16+C7-C9</f>
        <v>0</v>
      </c>
      <c r="D16" s="21">
        <f t="shared" si="3"/>
        <v>0</v>
      </c>
      <c r="E16" s="20">
        <f t="shared" si="3"/>
        <v>0</v>
      </c>
      <c r="F16" s="21">
        <f t="shared" si="3"/>
        <v>0</v>
      </c>
      <c r="G16" s="20">
        <f t="shared" si="3"/>
        <v>0</v>
      </c>
      <c r="H16" s="21">
        <f t="shared" si="3"/>
        <v>0</v>
      </c>
      <c r="I16" s="20">
        <f>H16+I7-I9</f>
        <v>0</v>
      </c>
      <c r="J16" s="21">
        <f>I16+J7-J9</f>
        <v>0</v>
      </c>
      <c r="K16" s="20">
        <f>J16+K7-K9</f>
        <v>0</v>
      </c>
      <c r="L16" s="21">
        <f>K16+L7-L9</f>
        <v>0</v>
      </c>
      <c r="M16" s="20">
        <f>L16+M7-M9</f>
        <v>0</v>
      </c>
      <c r="N16" s="21">
        <f>C4+N7-N9</f>
        <v>0</v>
      </c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>SUM(B21:M21)</f>
        <v>0</v>
      </c>
    </row>
    <row r="22" spans="1:14" ht="12.75">
      <c r="A22" s="3" t="s">
        <v>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29">SUM(B22:M22)</f>
        <v>0</v>
      </c>
    </row>
    <row r="23" spans="1:14" ht="12.75">
      <c r="A23" s="3" t="s">
        <v>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4"/>
        <v>0</v>
      </c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4"/>
        <v>0</v>
      </c>
    </row>
    <row r="25" spans="1:14" ht="12.75">
      <c r="A25" s="3" t="s">
        <v>237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4"/>
        <v>0</v>
      </c>
    </row>
    <row r="26" spans="1:14" ht="12.75">
      <c r="A26" s="3" t="s">
        <v>238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4"/>
        <v>0</v>
      </c>
    </row>
    <row r="27" spans="1:14" ht="12.75">
      <c r="A27" s="3" t="s">
        <v>97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4"/>
        <v>0</v>
      </c>
    </row>
    <row r="28" spans="1:14" ht="12.75">
      <c r="A28" s="3" t="s">
        <v>99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4"/>
        <v>0</v>
      </c>
    </row>
    <row r="29" spans="1:14" ht="12.75">
      <c r="A29" s="3" t="s">
        <v>19</v>
      </c>
      <c r="B29" s="3">
        <f aca="true" t="shared" si="5" ref="B29:M29">SUM(B20:B28)</f>
        <v>0</v>
      </c>
      <c r="C29" s="3">
        <f t="shared" si="5"/>
        <v>0</v>
      </c>
      <c r="D29" s="3">
        <f t="shared" si="5"/>
        <v>0</v>
      </c>
      <c r="E29" s="3">
        <f t="shared" si="5"/>
        <v>0</v>
      </c>
      <c r="F29" s="3">
        <f t="shared" si="5"/>
        <v>0</v>
      </c>
      <c r="G29" s="3">
        <f t="shared" si="5"/>
        <v>0</v>
      </c>
      <c r="H29" s="3">
        <f t="shared" si="5"/>
        <v>0</v>
      </c>
      <c r="I29" s="3">
        <f t="shared" si="5"/>
        <v>0</v>
      </c>
      <c r="J29" s="3">
        <f t="shared" si="5"/>
        <v>0</v>
      </c>
      <c r="K29" s="3">
        <f t="shared" si="5"/>
        <v>0</v>
      </c>
      <c r="L29" s="3">
        <f t="shared" si="5"/>
        <v>0</v>
      </c>
      <c r="M29" s="3">
        <f t="shared" si="5"/>
        <v>0</v>
      </c>
      <c r="N29" s="3">
        <f t="shared" si="4"/>
        <v>0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</cols>
  <sheetData>
    <row r="1" ht="12.75">
      <c r="A1" s="27" t="s">
        <v>239</v>
      </c>
    </row>
    <row r="2" spans="1:8" ht="15">
      <c r="A2" s="2" t="s">
        <v>37</v>
      </c>
      <c r="E2" t="s">
        <v>22</v>
      </c>
      <c r="H2" s="13">
        <v>108</v>
      </c>
    </row>
    <row r="4" spans="1:3" ht="12.75">
      <c r="A4" t="s">
        <v>100</v>
      </c>
      <c r="C4" s="12"/>
    </row>
    <row r="6" spans="1:14" ht="12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 ht="12.7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f>SUM(B7:M7)</f>
        <v>0</v>
      </c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7" t="s">
        <v>15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f>SUM(B9:M9)</f>
        <v>0</v>
      </c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</row>
    <row r="12" spans="1:14" ht="12.75">
      <c r="A12" s="10" t="s">
        <v>16</v>
      </c>
      <c r="B12" s="10">
        <f>B26</f>
        <v>0</v>
      </c>
      <c r="C12" s="10">
        <f aca="true" t="shared" si="0" ref="C12:M12">C26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>SUM(B12:M12)</f>
        <v>0</v>
      </c>
    </row>
    <row r="14" spans="1:14" ht="12.75">
      <c r="A14" s="11" t="s">
        <v>20</v>
      </c>
      <c r="B14" s="11">
        <f aca="true" t="shared" si="1" ref="B14:G14">B9-B12</f>
        <v>0</v>
      </c>
      <c r="C14" s="11">
        <f t="shared" si="1"/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aca="true" t="shared" si="2" ref="H14:M14">H9-H12</f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>SUM(B14:M14)</f>
        <v>0</v>
      </c>
    </row>
    <row r="15" spans="1:14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2.75">
      <c r="A16" s="20" t="s">
        <v>61</v>
      </c>
      <c r="B16" s="21">
        <f>C4+B7-B9</f>
        <v>0</v>
      </c>
      <c r="C16" s="20">
        <f aca="true" t="shared" si="3" ref="C16:H16">B16+C7-C9</f>
        <v>0</v>
      </c>
      <c r="D16" s="21">
        <f t="shared" si="3"/>
        <v>0</v>
      </c>
      <c r="E16" s="20">
        <f t="shared" si="3"/>
        <v>0</v>
      </c>
      <c r="F16" s="21">
        <f t="shared" si="3"/>
        <v>0</v>
      </c>
      <c r="G16" s="20">
        <f t="shared" si="3"/>
        <v>0</v>
      </c>
      <c r="H16" s="21">
        <f t="shared" si="3"/>
        <v>0</v>
      </c>
      <c r="I16" s="20">
        <f>H16+I7-I9</f>
        <v>0</v>
      </c>
      <c r="J16" s="21">
        <f>I16+J7-J9</f>
        <v>0</v>
      </c>
      <c r="K16" s="20">
        <f>J16+K7-K9</f>
        <v>0</v>
      </c>
      <c r="L16" s="21">
        <f>K16+L7-L9</f>
        <v>0</v>
      </c>
      <c r="M16" s="20">
        <f>L16+M7-M9</f>
        <v>0</v>
      </c>
      <c r="N16" s="21">
        <f>C4+N7-N9</f>
        <v>0</v>
      </c>
    </row>
    <row r="18" ht="12.75">
      <c r="A18" s="4" t="s">
        <v>17</v>
      </c>
    </row>
    <row r="20" spans="1:14" ht="12.7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aca="true" t="shared" si="4" ref="N21:N26">SUM(B21:M21)</f>
        <v>0</v>
      </c>
    </row>
    <row r="22" spans="1:14" ht="12.75">
      <c r="A22" s="3" t="s">
        <v>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4"/>
        <v>0</v>
      </c>
    </row>
    <row r="23" spans="1:14" ht="12.75">
      <c r="A23" s="3" t="s">
        <v>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4"/>
        <v>0</v>
      </c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4"/>
        <v>0</v>
      </c>
    </row>
    <row r="25" spans="1:14" ht="12.75">
      <c r="A25" s="3" t="s">
        <v>99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4"/>
        <v>0</v>
      </c>
    </row>
    <row r="26" spans="1:14" ht="12.75">
      <c r="A26" s="3" t="s">
        <v>19</v>
      </c>
      <c r="B26" s="3">
        <f aca="true" t="shared" si="5" ref="B26:M26">SUM(B20:B25)</f>
        <v>0</v>
      </c>
      <c r="C26" s="3">
        <f t="shared" si="5"/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  <c r="J26" s="3">
        <f t="shared" si="5"/>
        <v>0</v>
      </c>
      <c r="K26" s="3">
        <f t="shared" si="5"/>
        <v>0</v>
      </c>
      <c r="L26" s="3">
        <f t="shared" si="5"/>
        <v>0</v>
      </c>
      <c r="M26" s="3">
        <f t="shared" si="5"/>
        <v>0</v>
      </c>
      <c r="N26" s="3">
        <f t="shared" si="4"/>
        <v>0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3">
      <selection activeCell="L25" sqref="L25"/>
    </sheetView>
  </sheetViews>
  <sheetFormatPr defaultColWidth="9.140625" defaultRowHeight="12.75"/>
  <cols>
    <col min="1" max="1" width="22.8515625" style="0" customWidth="1"/>
    <col min="16" max="16" width="30.7109375" style="0" customWidth="1"/>
    <col min="17" max="17" width="13.140625" style="0" customWidth="1"/>
  </cols>
  <sheetData>
    <row r="1" ht="12.75">
      <c r="A1" s="27" t="s">
        <v>239</v>
      </c>
    </row>
    <row r="2" spans="1:20" ht="15">
      <c r="A2" s="2" t="s">
        <v>36</v>
      </c>
      <c r="E2" t="s">
        <v>22</v>
      </c>
      <c r="H2" s="13">
        <v>393</v>
      </c>
      <c r="P2" s="2" t="s">
        <v>235</v>
      </c>
      <c r="Q2" s="42"/>
      <c r="R2" s="42"/>
      <c r="S2" s="42"/>
      <c r="T2" s="42"/>
    </row>
    <row r="3" spans="16:20" ht="15">
      <c r="P3" s="42"/>
      <c r="Q3" s="42"/>
      <c r="R3" s="42"/>
      <c r="S3" s="42"/>
      <c r="T3" s="42"/>
    </row>
    <row r="4" spans="1:20" ht="15.75">
      <c r="A4" t="s">
        <v>100</v>
      </c>
      <c r="C4" s="12">
        <f>'[1]2.'!$N$16</f>
        <v>22128.401999999995</v>
      </c>
      <c r="P4" s="42" t="s">
        <v>116</v>
      </c>
      <c r="Q4" s="63">
        <f>C4</f>
        <v>22128.401999999995</v>
      </c>
      <c r="R4" s="42"/>
      <c r="S4" s="42"/>
      <c r="T4" s="42"/>
    </row>
    <row r="5" spans="16:20" ht="15">
      <c r="P5" s="42"/>
      <c r="Q5" s="42"/>
      <c r="R5" s="42"/>
      <c r="S5" s="42"/>
      <c r="T5" s="42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43"/>
      <c r="Q6" s="43" t="s">
        <v>14</v>
      </c>
      <c r="R6" s="42"/>
      <c r="S6" s="42"/>
      <c r="T6" s="42"/>
    </row>
    <row r="7" spans="1:20" ht="15.75">
      <c r="A7" s="6" t="s">
        <v>1</v>
      </c>
      <c r="B7" s="6">
        <v>3762.24</v>
      </c>
      <c r="C7" s="6">
        <v>3762.24</v>
      </c>
      <c r="D7" s="6">
        <v>3762.24</v>
      </c>
      <c r="E7" s="6">
        <v>3762.24</v>
      </c>
      <c r="F7" s="6">
        <v>3762.24</v>
      </c>
      <c r="G7" s="6">
        <v>3762.24</v>
      </c>
      <c r="H7" s="6">
        <v>3754.56</v>
      </c>
      <c r="I7" s="6">
        <v>3758.4</v>
      </c>
      <c r="J7" s="6">
        <v>4605.54</v>
      </c>
      <c r="K7" s="6">
        <v>4605.54</v>
      </c>
      <c r="L7" s="6">
        <v>4605.54</v>
      </c>
      <c r="M7" s="6">
        <v>4605.54</v>
      </c>
      <c r="N7" s="6">
        <f>SUM(B7:M7)</f>
        <v>48508.56</v>
      </c>
      <c r="P7" s="54" t="s">
        <v>1</v>
      </c>
      <c r="Q7" s="54">
        <f>N7</f>
        <v>48508.56</v>
      </c>
      <c r="R7" s="42"/>
      <c r="S7" s="42"/>
      <c r="T7" s="42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53"/>
      <c r="Q8" s="53"/>
      <c r="R8" s="42"/>
      <c r="S8" s="42"/>
      <c r="T8" s="42"/>
    </row>
    <row r="9" spans="1:20" ht="15.75">
      <c r="A9" s="7" t="s">
        <v>15</v>
      </c>
      <c r="B9" s="23">
        <v>2605.046</v>
      </c>
      <c r="C9" s="23">
        <v>1661.991</v>
      </c>
      <c r="D9" s="23">
        <v>1321.73</v>
      </c>
      <c r="E9" s="23">
        <v>1293.057</v>
      </c>
      <c r="F9" s="23">
        <v>2976.885</v>
      </c>
      <c r="G9" s="23">
        <v>2455.94</v>
      </c>
      <c r="H9" s="23">
        <v>4391.377</v>
      </c>
      <c r="I9" s="23">
        <v>7347.867</v>
      </c>
      <c r="J9" s="23">
        <v>17385.33</v>
      </c>
      <c r="K9" s="23">
        <v>3399.55</v>
      </c>
      <c r="L9" s="23">
        <v>1900.179</v>
      </c>
      <c r="M9" s="23">
        <v>2152.07</v>
      </c>
      <c r="N9" s="7">
        <f>SUM(B9:M9)</f>
        <v>48891.022000000004</v>
      </c>
      <c r="P9" s="55" t="s">
        <v>15</v>
      </c>
      <c r="Q9" s="55">
        <f>N9</f>
        <v>48891.022000000004</v>
      </c>
      <c r="R9" s="42"/>
      <c r="S9" s="42"/>
      <c r="T9" s="42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P10" s="56"/>
      <c r="Q10" s="57"/>
      <c r="R10" s="42"/>
      <c r="S10" s="42"/>
      <c r="T10" s="42"/>
    </row>
    <row r="11" spans="1:2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P11" s="42" t="s">
        <v>106</v>
      </c>
      <c r="Q11" s="58"/>
      <c r="R11" s="42"/>
      <c r="S11" s="42"/>
      <c r="T11" s="42"/>
    </row>
    <row r="12" spans="1:20" ht="15.75">
      <c r="A12" s="10" t="s">
        <v>16</v>
      </c>
      <c r="B12" s="10">
        <f>B36</f>
        <v>4694.28</v>
      </c>
      <c r="C12" s="10">
        <f aca="true" t="shared" si="0" ref="C12:M12">C36</f>
        <v>4458.94</v>
      </c>
      <c r="D12" s="10">
        <f t="shared" si="0"/>
        <v>4618.240000000001</v>
      </c>
      <c r="E12" s="10">
        <f t="shared" si="0"/>
        <v>5164.469999999999</v>
      </c>
      <c r="F12" s="10">
        <f t="shared" si="0"/>
        <v>4806.87</v>
      </c>
      <c r="G12" s="10">
        <f t="shared" si="0"/>
        <v>5426.08</v>
      </c>
      <c r="H12" s="10">
        <f t="shared" si="0"/>
        <v>26433.82</v>
      </c>
      <c r="I12" s="10">
        <f t="shared" si="0"/>
        <v>4350.54</v>
      </c>
      <c r="J12" s="10">
        <f t="shared" si="0"/>
        <v>4417.79</v>
      </c>
      <c r="K12" s="10">
        <f t="shared" si="0"/>
        <v>4821.5199999999995</v>
      </c>
      <c r="L12" s="10">
        <f t="shared" si="0"/>
        <v>4233.360000000001</v>
      </c>
      <c r="M12" s="10">
        <f t="shared" si="0"/>
        <v>5030.91</v>
      </c>
      <c r="N12" s="10">
        <f>SUM(B12:M12)</f>
        <v>78456.82</v>
      </c>
      <c r="P12" s="59" t="s">
        <v>60</v>
      </c>
      <c r="Q12" s="59">
        <f>Q4+Q7-Q9</f>
        <v>21745.939999999995</v>
      </c>
      <c r="R12" s="42"/>
      <c r="S12" s="42"/>
      <c r="T12" s="42"/>
    </row>
    <row r="13" spans="16:20" ht="15">
      <c r="P13" s="60"/>
      <c r="Q13" s="60"/>
      <c r="R13" s="42"/>
      <c r="S13" s="42"/>
      <c r="T13" s="42"/>
    </row>
    <row r="14" spans="1:20" ht="15.75">
      <c r="A14" s="11" t="s">
        <v>20</v>
      </c>
      <c r="B14" s="11">
        <f aca="true" t="shared" si="1" ref="B14:G14">B9-B12</f>
        <v>-2089.234</v>
      </c>
      <c r="C14" s="11">
        <f t="shared" si="1"/>
        <v>-2796.9489999999996</v>
      </c>
      <c r="D14" s="11">
        <f t="shared" si="1"/>
        <v>-3296.5100000000007</v>
      </c>
      <c r="E14" s="11">
        <f t="shared" si="1"/>
        <v>-3871.4129999999996</v>
      </c>
      <c r="F14" s="11">
        <f t="shared" si="1"/>
        <v>-1829.9849999999997</v>
      </c>
      <c r="G14" s="11">
        <f t="shared" si="1"/>
        <v>-2970.14</v>
      </c>
      <c r="H14" s="11">
        <f aca="true" t="shared" si="2" ref="H14:M14">H9-H12</f>
        <v>-22042.443</v>
      </c>
      <c r="I14" s="11">
        <f t="shared" si="2"/>
        <v>2997.327</v>
      </c>
      <c r="J14" s="11">
        <f t="shared" si="2"/>
        <v>12967.54</v>
      </c>
      <c r="K14" s="11">
        <f t="shared" si="2"/>
        <v>-1421.9699999999993</v>
      </c>
      <c r="L14" s="11">
        <f t="shared" si="2"/>
        <v>-2333.1810000000005</v>
      </c>
      <c r="M14" s="11">
        <f t="shared" si="2"/>
        <v>-2878.8399999999997</v>
      </c>
      <c r="N14" s="11">
        <f>SUM(B14:M14)</f>
        <v>-29565.798000000003</v>
      </c>
      <c r="P14" s="61"/>
      <c r="Q14" s="61"/>
      <c r="R14" s="42"/>
      <c r="S14" s="42"/>
      <c r="T14" s="42"/>
    </row>
    <row r="15" spans="1:20" ht="15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P15" s="42"/>
      <c r="Q15" s="61"/>
      <c r="R15" s="42"/>
      <c r="S15" s="42"/>
      <c r="T15" s="42"/>
    </row>
    <row r="16" spans="1:20" ht="15.75">
      <c r="A16" s="20" t="s">
        <v>60</v>
      </c>
      <c r="B16" s="21">
        <f>C4+B7-B9</f>
        <v>23285.595999999994</v>
      </c>
      <c r="C16" s="20">
        <f aca="true" t="shared" si="3" ref="C16:H16">B16+C7-C9</f>
        <v>25385.844999999994</v>
      </c>
      <c r="D16" s="21">
        <f t="shared" si="3"/>
        <v>27826.354999999992</v>
      </c>
      <c r="E16" s="20">
        <f t="shared" si="3"/>
        <v>30295.537999999993</v>
      </c>
      <c r="F16" s="21">
        <f t="shared" si="3"/>
        <v>31080.89299999999</v>
      </c>
      <c r="G16" s="20">
        <f t="shared" si="3"/>
        <v>32387.19299999999</v>
      </c>
      <c r="H16" s="21">
        <f t="shared" si="3"/>
        <v>31750.37599999999</v>
      </c>
      <c r="I16" s="20">
        <f>H16+I7-I9</f>
        <v>28160.908999999992</v>
      </c>
      <c r="J16" s="21">
        <f>I16+J7-J9</f>
        <v>15381.118999999992</v>
      </c>
      <c r="K16" s="20">
        <f>J16+K7-K9</f>
        <v>16587.108999999993</v>
      </c>
      <c r="L16" s="21">
        <f>K16+L7-L9</f>
        <v>19292.469999999994</v>
      </c>
      <c r="M16" s="20">
        <f>L16+M7-M9</f>
        <v>21745.939999999995</v>
      </c>
      <c r="N16" s="21">
        <f>C4+N7-N9</f>
        <v>21745.939999999995</v>
      </c>
      <c r="P16" s="62" t="s">
        <v>107</v>
      </c>
      <c r="Q16" s="62">
        <f>N12</f>
        <v>78456.82</v>
      </c>
      <c r="R16" s="45" t="s">
        <v>108</v>
      </c>
      <c r="S16" s="42"/>
      <c r="T16" s="42"/>
    </row>
    <row r="17" spans="16:20" ht="15">
      <c r="P17" s="42"/>
      <c r="Q17" s="42"/>
      <c r="R17" s="42"/>
      <c r="S17" s="42"/>
      <c r="T17" s="42"/>
    </row>
    <row r="18" spans="1:20" ht="15">
      <c r="A18" s="4" t="s">
        <v>17</v>
      </c>
      <c r="P18" s="2" t="s">
        <v>109</v>
      </c>
      <c r="Q18" s="42"/>
      <c r="R18" s="42"/>
      <c r="S18" s="42"/>
      <c r="T18" s="42" t="s">
        <v>110</v>
      </c>
    </row>
    <row r="19" spans="16:20" ht="15">
      <c r="P19" s="42"/>
      <c r="Q19" s="42"/>
      <c r="R19" s="42"/>
      <c r="S19" s="42"/>
      <c r="T19" s="42" t="s">
        <v>128</v>
      </c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46" t="s">
        <v>18</v>
      </c>
      <c r="Q20" s="47"/>
      <c r="R20" s="42"/>
      <c r="S20" s="42"/>
      <c r="T20" s="42" t="s">
        <v>144</v>
      </c>
    </row>
    <row r="21" spans="1:20" ht="15.75">
      <c r="A21" s="3" t="s">
        <v>75</v>
      </c>
      <c r="B21" s="3">
        <v>1156.72</v>
      </c>
      <c r="C21" s="3">
        <v>816.62</v>
      </c>
      <c r="D21" s="3">
        <v>939.91</v>
      </c>
      <c r="E21" s="3">
        <v>816.62</v>
      </c>
      <c r="F21" s="3">
        <v>1260.7</v>
      </c>
      <c r="G21" s="3">
        <v>816.62</v>
      </c>
      <c r="H21" s="3">
        <v>816.6</v>
      </c>
      <c r="I21" s="3">
        <v>816.62</v>
      </c>
      <c r="J21" s="3">
        <v>816.62</v>
      </c>
      <c r="K21" s="3">
        <v>952.73</v>
      </c>
      <c r="L21" s="3">
        <v>952.7</v>
      </c>
      <c r="M21" s="3">
        <v>943.3</v>
      </c>
      <c r="N21" s="3">
        <f>SUM(B21:M21)</f>
        <v>11105.76</v>
      </c>
      <c r="P21" s="48" t="s">
        <v>112</v>
      </c>
      <c r="Q21" s="49">
        <f>(Q23+Q24+Q22)*18%</f>
        <v>1802.4731999999997</v>
      </c>
      <c r="R21" s="42"/>
      <c r="S21" s="42"/>
      <c r="T21" s="42" t="s">
        <v>164</v>
      </c>
    </row>
    <row r="22" spans="1:20" ht="15.75">
      <c r="A22" s="3" t="s">
        <v>50</v>
      </c>
      <c r="B22" s="3">
        <v>140.94</v>
      </c>
      <c r="C22" s="3">
        <v>165.81</v>
      </c>
      <c r="D22" s="3">
        <v>165.81</v>
      </c>
      <c r="E22" s="3">
        <v>215.56</v>
      </c>
      <c r="F22" s="3">
        <v>149.23</v>
      </c>
      <c r="G22" s="3">
        <v>157.52</v>
      </c>
      <c r="H22" s="3">
        <v>190.69</v>
      </c>
      <c r="I22" s="3">
        <v>182.39</v>
      </c>
      <c r="J22" s="3">
        <v>174.1</v>
      </c>
      <c r="K22" s="3">
        <v>190.69</v>
      </c>
      <c r="L22" s="3">
        <v>165.81</v>
      </c>
      <c r="M22" s="3">
        <v>180.32</v>
      </c>
      <c r="N22" s="3">
        <f aca="true" t="shared" si="4" ref="N22:N35">SUM(B22:M22)</f>
        <v>2078.87</v>
      </c>
      <c r="P22" s="43" t="s">
        <v>44</v>
      </c>
      <c r="Q22" s="43">
        <f>N23</f>
        <v>817.47</v>
      </c>
      <c r="R22" s="42"/>
      <c r="S22" s="42"/>
      <c r="T22" s="42" t="s">
        <v>177</v>
      </c>
    </row>
    <row r="23" spans="1:20" ht="15.75">
      <c r="A23" s="3" t="s">
        <v>44</v>
      </c>
      <c r="B23" s="3">
        <v>63.05</v>
      </c>
      <c r="C23" s="3">
        <v>61.96</v>
      </c>
      <c r="D23" s="3">
        <v>61.96</v>
      </c>
      <c r="E23" s="3">
        <v>61.96</v>
      </c>
      <c r="F23" s="3">
        <v>61.96</v>
      </c>
      <c r="G23" s="3">
        <v>72.52</v>
      </c>
      <c r="H23" s="3">
        <v>71.74</v>
      </c>
      <c r="I23" s="3">
        <v>61.96</v>
      </c>
      <c r="J23" s="3">
        <v>64.72</v>
      </c>
      <c r="K23" s="3">
        <v>67.76</v>
      </c>
      <c r="L23" s="3">
        <v>61.96</v>
      </c>
      <c r="M23" s="3">
        <v>105.92</v>
      </c>
      <c r="N23" s="3">
        <f t="shared" si="4"/>
        <v>817.47</v>
      </c>
      <c r="P23" s="43" t="s">
        <v>72</v>
      </c>
      <c r="Q23" s="43">
        <f>N27</f>
        <v>731.82</v>
      </c>
      <c r="R23" s="42"/>
      <c r="S23" s="42"/>
      <c r="T23" s="42" t="s">
        <v>188</v>
      </c>
    </row>
    <row r="24" spans="1:20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4"/>
        <v>0</v>
      </c>
      <c r="P24" s="43" t="s">
        <v>62</v>
      </c>
      <c r="Q24" s="43">
        <f>N26</f>
        <v>8464.449999999999</v>
      </c>
      <c r="R24" s="42"/>
      <c r="S24" s="42"/>
      <c r="T24" s="42" t="s">
        <v>187</v>
      </c>
    </row>
    <row r="25" spans="1:20" ht="15.75">
      <c r="A25" s="3" t="s">
        <v>53</v>
      </c>
      <c r="B25" s="3">
        <v>625.68</v>
      </c>
      <c r="C25" s="3">
        <v>530.48</v>
      </c>
      <c r="D25" s="3">
        <v>595.88</v>
      </c>
      <c r="E25" s="3">
        <v>580.13</v>
      </c>
      <c r="F25" s="3">
        <v>659.73</v>
      </c>
      <c r="G25" s="3">
        <v>703.1</v>
      </c>
      <c r="H25" s="3">
        <v>3872.29</v>
      </c>
      <c r="I25" s="3">
        <v>535.48</v>
      </c>
      <c r="J25" s="3">
        <v>541.69</v>
      </c>
      <c r="K25" s="3">
        <v>579.09</v>
      </c>
      <c r="L25" s="3">
        <v>571.59</v>
      </c>
      <c r="M25" s="3">
        <v>598.07</v>
      </c>
      <c r="N25" s="3">
        <f t="shared" si="4"/>
        <v>10393.210000000001</v>
      </c>
      <c r="P25" s="43" t="s">
        <v>79</v>
      </c>
      <c r="Q25" s="43">
        <f>N28</f>
        <v>840.3300000000002</v>
      </c>
      <c r="R25" s="42"/>
      <c r="S25" s="42"/>
      <c r="T25" s="42" t="s">
        <v>189</v>
      </c>
    </row>
    <row r="26" spans="1:20" ht="15.75">
      <c r="A26" s="3" t="s">
        <v>62</v>
      </c>
      <c r="B26" s="3"/>
      <c r="C26" s="3"/>
      <c r="D26" s="3"/>
      <c r="E26" s="3">
        <v>420.72</v>
      </c>
      <c r="F26" s="3">
        <v>71.14</v>
      </c>
      <c r="G26" s="3">
        <v>160.56</v>
      </c>
      <c r="H26" s="3">
        <v>7556.34</v>
      </c>
      <c r="I26" s="3">
        <v>103.38</v>
      </c>
      <c r="J26" s="3">
        <v>23.09</v>
      </c>
      <c r="K26" s="3">
        <v>129.22</v>
      </c>
      <c r="L26" s="3"/>
      <c r="M26" s="3"/>
      <c r="N26" s="3">
        <f t="shared" si="4"/>
        <v>8464.449999999999</v>
      </c>
      <c r="P26" s="139" t="s">
        <v>47</v>
      </c>
      <c r="Q26" s="50">
        <f>N24</f>
        <v>0</v>
      </c>
      <c r="R26" s="42"/>
      <c r="S26" s="42"/>
      <c r="T26" s="42" t="s">
        <v>192</v>
      </c>
    </row>
    <row r="27" spans="1:20" ht="15.75">
      <c r="A27" s="3" t="s">
        <v>72</v>
      </c>
      <c r="B27" s="3"/>
      <c r="C27" s="3"/>
      <c r="D27" s="3"/>
      <c r="E27" s="3">
        <v>261.87</v>
      </c>
      <c r="F27" s="3"/>
      <c r="G27" s="3">
        <v>398.07</v>
      </c>
      <c r="H27" s="3">
        <v>71.88</v>
      </c>
      <c r="I27" s="3"/>
      <c r="J27" s="3"/>
      <c r="K27" s="3"/>
      <c r="L27" s="3"/>
      <c r="M27" s="3"/>
      <c r="N27" s="3">
        <f t="shared" si="4"/>
        <v>731.82</v>
      </c>
      <c r="P27" s="51" t="s">
        <v>113</v>
      </c>
      <c r="Q27" s="43">
        <f>N34</f>
        <v>11500</v>
      </c>
      <c r="R27" s="42"/>
      <c r="S27" s="42"/>
      <c r="T27" s="42" t="s">
        <v>197</v>
      </c>
    </row>
    <row r="28" spans="1:20" ht="15.75">
      <c r="A28" s="3" t="s">
        <v>76</v>
      </c>
      <c r="B28" s="3">
        <v>69.94</v>
      </c>
      <c r="C28" s="3">
        <v>69.94</v>
      </c>
      <c r="D28" s="3">
        <v>70.43</v>
      </c>
      <c r="E28" s="3">
        <v>70.39</v>
      </c>
      <c r="F28" s="3">
        <v>70.49</v>
      </c>
      <c r="G28" s="3">
        <v>69.94</v>
      </c>
      <c r="H28" s="3">
        <v>69.94</v>
      </c>
      <c r="I28" s="3">
        <v>69.94</v>
      </c>
      <c r="J28" s="3">
        <v>69.94</v>
      </c>
      <c r="K28" s="3">
        <v>69.94</v>
      </c>
      <c r="L28" s="3">
        <v>69.94</v>
      </c>
      <c r="M28" s="3">
        <v>69.5</v>
      </c>
      <c r="N28" s="3">
        <f t="shared" si="4"/>
        <v>840.3300000000002</v>
      </c>
      <c r="P28" s="52" t="s">
        <v>114</v>
      </c>
      <c r="Q28" s="53">
        <f>N35</f>
        <v>0</v>
      </c>
      <c r="R28" s="42"/>
      <c r="S28" s="42"/>
      <c r="T28" s="42" t="s">
        <v>203</v>
      </c>
    </row>
    <row r="29" spans="1:20" ht="15.75">
      <c r="A29" s="3" t="s">
        <v>77</v>
      </c>
      <c r="B29" s="3">
        <v>704.17</v>
      </c>
      <c r="C29" s="3">
        <v>704.17</v>
      </c>
      <c r="D29" s="3">
        <v>796.95</v>
      </c>
      <c r="E29" s="3">
        <v>818.41</v>
      </c>
      <c r="F29" s="3">
        <v>704.17</v>
      </c>
      <c r="G29" s="3">
        <v>1284.05</v>
      </c>
      <c r="H29" s="3">
        <v>244.93</v>
      </c>
      <c r="I29" s="3">
        <v>704.17</v>
      </c>
      <c r="J29" s="3">
        <v>733.01</v>
      </c>
      <c r="K29" s="3">
        <v>704.17</v>
      </c>
      <c r="L29" s="3">
        <v>704.17</v>
      </c>
      <c r="M29" s="3">
        <v>787.25</v>
      </c>
      <c r="N29" s="3">
        <f t="shared" si="4"/>
        <v>8889.62</v>
      </c>
      <c r="P29" s="64" t="s">
        <v>99</v>
      </c>
      <c r="Q29" s="65">
        <f>N33</f>
        <v>498.08</v>
      </c>
      <c r="R29" s="42"/>
      <c r="S29" s="42"/>
      <c r="T29" s="42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4"/>
        <v>0</v>
      </c>
      <c r="P30" s="51" t="s">
        <v>115</v>
      </c>
      <c r="Q30" s="53">
        <f>SUM(Q21:Q29)</f>
        <v>24654.6232</v>
      </c>
    </row>
    <row r="31" spans="1:14" ht="12.75">
      <c r="A31" s="3" t="s">
        <v>237</v>
      </c>
      <c r="B31" s="3">
        <v>1485.24</v>
      </c>
      <c r="C31" s="3">
        <v>1620.55</v>
      </c>
      <c r="D31" s="3">
        <v>1259.53</v>
      </c>
      <c r="E31" s="3">
        <v>1473.74</v>
      </c>
      <c r="F31" s="3">
        <v>1405.11</v>
      </c>
      <c r="G31" s="3">
        <v>1354.61</v>
      </c>
      <c r="H31" s="3">
        <v>1566.37</v>
      </c>
      <c r="I31" s="3">
        <v>1441.32</v>
      </c>
      <c r="J31" s="3">
        <v>1531.97</v>
      </c>
      <c r="K31" s="3">
        <v>1634.35</v>
      </c>
      <c r="L31" s="3">
        <v>1311.21</v>
      </c>
      <c r="M31" s="3">
        <v>1686.52</v>
      </c>
      <c r="N31" s="3">
        <f t="shared" si="4"/>
        <v>17770.519999999997</v>
      </c>
    </row>
    <row r="32" spans="1:14" ht="12.75">
      <c r="A32" s="3" t="s">
        <v>238</v>
      </c>
      <c r="B32" s="3">
        <v>448.54</v>
      </c>
      <c r="C32" s="3">
        <v>489.41</v>
      </c>
      <c r="D32" s="3">
        <v>380.38</v>
      </c>
      <c r="E32" s="3">
        <v>445.07</v>
      </c>
      <c r="F32" s="3">
        <v>424.34</v>
      </c>
      <c r="G32" s="3">
        <v>409.09</v>
      </c>
      <c r="H32" s="3">
        <v>473.04</v>
      </c>
      <c r="I32" s="3">
        <v>435.28</v>
      </c>
      <c r="J32" s="3">
        <v>462.65</v>
      </c>
      <c r="K32" s="3">
        <v>493.57</v>
      </c>
      <c r="L32" s="3">
        <v>395.98</v>
      </c>
      <c r="M32" s="3">
        <v>509.34</v>
      </c>
      <c r="N32" s="3">
        <f t="shared" si="4"/>
        <v>5366.6900000000005</v>
      </c>
    </row>
    <row r="33" spans="1:14" ht="12.75">
      <c r="A33" s="3" t="s">
        <v>99</v>
      </c>
      <c r="B33" s="3"/>
      <c r="C33" s="3"/>
      <c r="D33" s="3">
        <v>347.39</v>
      </c>
      <c r="E33" s="3"/>
      <c r="F33" s="3"/>
      <c r="G33" s="3"/>
      <c r="H33" s="3"/>
      <c r="I33" s="3"/>
      <c r="J33" s="3"/>
      <c r="K33" s="3"/>
      <c r="L33" s="3"/>
      <c r="M33" s="3">
        <v>150.69</v>
      </c>
      <c r="N33" s="3">
        <f t="shared" si="4"/>
        <v>498.08</v>
      </c>
    </row>
    <row r="34" spans="1:14" ht="12.75">
      <c r="A34" s="3" t="s">
        <v>96</v>
      </c>
      <c r="B34" s="3"/>
      <c r="C34" s="3"/>
      <c r="D34" s="3"/>
      <c r="E34" s="3"/>
      <c r="F34" s="3"/>
      <c r="G34" s="3"/>
      <c r="H34" s="3">
        <v>11500</v>
      </c>
      <c r="I34" s="3"/>
      <c r="J34" s="3"/>
      <c r="K34" s="3"/>
      <c r="L34" s="3"/>
      <c r="M34" s="3"/>
      <c r="N34" s="3">
        <f t="shared" si="4"/>
        <v>11500</v>
      </c>
    </row>
    <row r="35" spans="1:14" ht="12.75">
      <c r="A35" s="67" t="s">
        <v>114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0</v>
      </c>
    </row>
    <row r="36" spans="1:14" ht="12.75">
      <c r="A36" s="3" t="s">
        <v>19</v>
      </c>
      <c r="B36" s="3">
        <f aca="true" t="shared" si="5" ref="B36:M36">SUM(B20:B35)</f>
        <v>4694.28</v>
      </c>
      <c r="C36" s="3">
        <f t="shared" si="5"/>
        <v>4458.94</v>
      </c>
      <c r="D36" s="3">
        <f t="shared" si="5"/>
        <v>4618.240000000001</v>
      </c>
      <c r="E36" s="3">
        <f t="shared" si="5"/>
        <v>5164.469999999999</v>
      </c>
      <c r="F36" s="3">
        <f t="shared" si="5"/>
        <v>4806.87</v>
      </c>
      <c r="G36" s="3">
        <f t="shared" si="5"/>
        <v>5426.08</v>
      </c>
      <c r="H36" s="3">
        <f t="shared" si="5"/>
        <v>26433.82</v>
      </c>
      <c r="I36" s="3">
        <f t="shared" si="5"/>
        <v>4350.54</v>
      </c>
      <c r="J36" s="3">
        <f t="shared" si="5"/>
        <v>4417.79</v>
      </c>
      <c r="K36" s="3">
        <f t="shared" si="5"/>
        <v>4821.5199999999995</v>
      </c>
      <c r="L36" s="3">
        <f t="shared" si="5"/>
        <v>4233.360000000001</v>
      </c>
      <c r="M36" s="3">
        <f t="shared" si="5"/>
        <v>5030.91</v>
      </c>
      <c r="N36" s="3">
        <f>SUM(N21:N35)</f>
        <v>78456.82</v>
      </c>
    </row>
  </sheetData>
  <sheetProtection/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4" max="7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J106"/>
  <sheetViews>
    <sheetView tabSelected="1" view="pageBreakPreview" zoomScale="75" zoomScaleSheetLayoutView="75" zoomScalePageLayoutView="0" workbookViewId="0" topLeftCell="A1">
      <selection activeCell="F21" sqref="F21"/>
    </sheetView>
  </sheetViews>
  <sheetFormatPr defaultColWidth="9.140625" defaultRowHeight="12.75"/>
  <cols>
    <col min="1" max="1" width="18.00390625" style="0" customWidth="1"/>
    <col min="2" max="2" width="13.00390625" style="0" customWidth="1"/>
    <col min="3" max="3" width="11.28125" style="0" customWidth="1"/>
    <col min="4" max="4" width="12.140625" style="0" customWidth="1"/>
    <col min="5" max="5" width="11.421875" style="0" customWidth="1"/>
    <col min="6" max="6" width="11.7109375" style="0" customWidth="1"/>
    <col min="7" max="7" width="11.57421875" style="0" customWidth="1"/>
    <col min="8" max="9" width="12.421875" style="0" customWidth="1"/>
    <col min="10" max="10" width="11.57421875" style="0" customWidth="1"/>
    <col min="11" max="11" width="11.7109375" style="0" customWidth="1"/>
    <col min="12" max="12" width="12.140625" style="0" customWidth="1"/>
    <col min="13" max="13" width="11.28125" style="0" customWidth="1"/>
    <col min="14" max="14" width="12.28125" style="0" customWidth="1"/>
    <col min="16" max="16" width="47.57421875" style="0" customWidth="1"/>
    <col min="17" max="17" width="21.57421875" style="0" customWidth="1"/>
    <col min="18" max="18" width="11.140625" style="0" customWidth="1"/>
    <col min="19" max="19" width="14.57421875" style="0" customWidth="1"/>
  </cols>
  <sheetData>
    <row r="1" spans="1:36" ht="15">
      <c r="A1" s="27" t="s">
        <v>240</v>
      </c>
      <c r="P1" s="69"/>
      <c r="Q1" s="69"/>
      <c r="R1" s="69"/>
      <c r="S1" s="45" t="s">
        <v>221</v>
      </c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</row>
    <row r="2" spans="1:36" ht="15">
      <c r="A2" s="2" t="s">
        <v>35</v>
      </c>
      <c r="D2" t="s">
        <v>22</v>
      </c>
      <c r="G2" s="18">
        <f>Мира1!G2+2!H2+3!H2+4!H2+5!H2+6!H2+7!H2+8!H2+9!H2+'Строит.5'!H2+'7.'!H2+'9.'!H2+'10.'!H2+8а!H2+'8.'!H2+'4.'!H2+'2.'!H2</f>
        <v>11217</v>
      </c>
      <c r="P2" s="126" t="s">
        <v>105</v>
      </c>
      <c r="Q2" s="69"/>
      <c r="R2" s="69"/>
      <c r="S2" s="69"/>
      <c r="T2" s="69" t="s">
        <v>110</v>
      </c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</row>
    <row r="3" spans="16:36" ht="14.25">
      <c r="P3" s="69"/>
      <c r="Q3" s="69"/>
      <c r="R3" s="69"/>
      <c r="S3" s="69"/>
      <c r="T3" s="69" t="s">
        <v>145</v>
      </c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</row>
    <row r="4" spans="1:36" ht="15">
      <c r="A4" s="79" t="s">
        <v>100</v>
      </c>
      <c r="B4" s="79"/>
      <c r="C4" s="80">
        <f>Мира1!C4+2!C4+3!C4+4!C4+5!C4+6!C4+7!C4+8!C4+9!C4+'Строит.5'!C4+'7.'!C4+'9.'!C4+'10.'!C4+8а!C4+'8.'!C4+'4.'!C4+'2.'!C4</f>
        <v>287817.0668999999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69" t="s">
        <v>116</v>
      </c>
      <c r="Q4" s="127">
        <f>C4</f>
        <v>287817.0668999999</v>
      </c>
      <c r="R4" s="69"/>
      <c r="S4" s="69"/>
      <c r="T4" s="69" t="s">
        <v>183</v>
      </c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</row>
    <row r="5" spans="1:36" ht="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69"/>
      <c r="Q5" s="69"/>
      <c r="R5" s="69"/>
      <c r="S5" s="69"/>
      <c r="T5" s="69" t="s">
        <v>168</v>
      </c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</row>
    <row r="6" spans="1:36" ht="15">
      <c r="A6" s="81"/>
      <c r="B6" s="81" t="s">
        <v>2</v>
      </c>
      <c r="C6" s="81" t="s">
        <v>3</v>
      </c>
      <c r="D6" s="81" t="s">
        <v>4</v>
      </c>
      <c r="E6" s="81" t="s">
        <v>5</v>
      </c>
      <c r="F6" s="81" t="s">
        <v>6</v>
      </c>
      <c r="G6" s="81" t="s">
        <v>7</v>
      </c>
      <c r="H6" s="81" t="s">
        <v>8</v>
      </c>
      <c r="I6" s="81" t="s">
        <v>9</v>
      </c>
      <c r="J6" s="81" t="s">
        <v>10</v>
      </c>
      <c r="K6" s="81" t="s">
        <v>11</v>
      </c>
      <c r="L6" s="81" t="s">
        <v>12</v>
      </c>
      <c r="M6" s="81" t="s">
        <v>13</v>
      </c>
      <c r="N6" s="81" t="s">
        <v>14</v>
      </c>
      <c r="O6" s="79"/>
      <c r="P6" s="48"/>
      <c r="Q6" s="48" t="s">
        <v>14</v>
      </c>
      <c r="R6" s="69"/>
      <c r="S6" s="69"/>
      <c r="T6" s="69" t="s">
        <v>169</v>
      </c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</row>
    <row r="7" spans="1:36" ht="15">
      <c r="A7" s="82" t="s">
        <v>1</v>
      </c>
      <c r="B7" s="83">
        <f>Мира1!B7+2!B7+3!B7+4!B7+5!B7+6!B7+7!B7+8!B7+9!B7+'7.'!B7+'Строит.5'!B7+'9.'!B7+'10.'!B7+8а!B7+'8.'!B7+'4.'!B7+'2.'!B7</f>
        <v>105765.12000000002</v>
      </c>
      <c r="C7" s="83">
        <f>Мира1!C7+2!C7+3!C7+4!C7+5!C7+6!C7+7!C7+8!C7+9!C7+'7.'!C7+'Строит.5'!C7+'9.'!C7+'10.'!C7+8а!C7+'8.'!C7+'4.'!C7+'2.'!C7</f>
        <v>105746.88</v>
      </c>
      <c r="D7" s="83">
        <f>Мира1!D7+2!D7+3!D7+4!D7+5!D7+6!D7+7!D7+8!D7+9!D7+'7.'!D7+'Строит.5'!D7+'9.'!D7+'10.'!D7+8а!D7+'8.'!D7+'4.'!D7+'2.'!D7</f>
        <v>105719.04000000001</v>
      </c>
      <c r="E7" s="83">
        <f>Мира1!E7+2!E7+3!E7+4!E7+5!E7+6!E7+7!E7+8!E7+9!E7+'7.'!E7+'Строит.5'!E7+'9.'!E7+'10.'!E7+8а!E7+'8.'!E7+'4.'!E7+'2.'!E7</f>
        <v>105719.04000000001</v>
      </c>
      <c r="F7" s="83">
        <f>Мира1!F7+2!F7+3!F7+4!F7+5!F7+6!F7+7!F7+8!F7+9!F7+'7.'!F7+'Строит.5'!F7+'9.'!F7+'10.'!F7+8а!F7+'8.'!F7+'4.'!F7+'2.'!F7</f>
        <v>105719.04000000001</v>
      </c>
      <c r="G7" s="83">
        <f>Мира1!G7+2!G7+3!G7+4!G7+5!G7+6!G7+7!G7+8!G7+9!G7+'7.'!G7+'Строит.5'!G7+'9.'!G7+'10.'!G7+8а!G7+'8.'!G7+'4.'!G7+'2.'!G7</f>
        <v>105708.48000000001</v>
      </c>
      <c r="H7" s="83">
        <f>Мира1!H7+2!H7+3!H7+4!H7+5!H7+6!H7+7!H7+8!H7+9!H7+'7.'!H7+'Строит.5'!H7+'9.'!H7+'10.'!H7+8а!H7+'8.'!H7+'4.'!H7+'2.'!H7</f>
        <v>105673.92</v>
      </c>
      <c r="I7" s="83">
        <f>Мира1!I7+2!I7+3!I7+4!I7+5!I7+6!I7+7!I7+8!I7+9!I7+'7.'!I7+'Строит.5'!I7+'9.'!I7+'10.'!I7+8а!I7+'8.'!I7+'4.'!I7+'2.'!I7</f>
        <v>105690.24</v>
      </c>
      <c r="J7" s="83">
        <f>Мира1!J7+2!J7+3!J7+4!J7+5!J7+6!J7+7!J7+8!J7+9!J7+'7.'!J7+'Строит.5'!J7+'9.'!J7+'10.'!J7+8а!J7+'8.'!J7+'4.'!J7+'2.'!J7</f>
        <v>130020.65999999999</v>
      </c>
      <c r="K7" s="83">
        <f>Мира1!K7+2!K7+3!K7+4!K7+5!K7+6!K7+7!K7+8!K7+9!K7+'7.'!K7+'Строит.5'!K7+'9.'!K7+'10.'!K7+8а!K7+'8.'!K7+'4.'!K7+'2.'!K7</f>
        <v>130110.33999999998</v>
      </c>
      <c r="L7" s="83">
        <f>Мира1!L7+2!L7+3!L7+4!L7+5!L7+6!L7+7!L7+8!L7+9!L7+'7.'!L7+'Строит.5'!L7+'9.'!L7+'10.'!L7+8а!L7+'8.'!L7+'4.'!L7+'2.'!L7</f>
        <v>130312.12</v>
      </c>
      <c r="M7" s="83">
        <f>Мира1!M7+2!M7+3!M7+4!M7+5!M7+6!M7+7!M7+8!M7+9!M7+'7.'!M7+'Строит.5'!M7+'9.'!M7+'10.'!M7+8а!M7+'8.'!M7+'4.'!M7+'2.'!M7</f>
        <v>130287.34</v>
      </c>
      <c r="N7" s="83">
        <f>SUM(B7:M7)</f>
        <v>1366472.2200000004</v>
      </c>
      <c r="O7" s="79"/>
      <c r="P7" s="70" t="s">
        <v>1</v>
      </c>
      <c r="Q7" s="70">
        <f>N7</f>
        <v>1366472.2200000004</v>
      </c>
      <c r="R7" s="69"/>
      <c r="S7" s="126" t="s">
        <v>207</v>
      </c>
      <c r="T7" s="69" t="s">
        <v>117</v>
      </c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</row>
    <row r="8" spans="1:36" ht="15">
      <c r="A8" s="8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79"/>
      <c r="P8" s="71"/>
      <c r="Q8" s="71"/>
      <c r="R8" s="69"/>
      <c r="S8" s="69"/>
      <c r="T8" s="69" t="s">
        <v>120</v>
      </c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</row>
    <row r="9" spans="1:36" ht="15">
      <c r="A9" s="85" t="s">
        <v>15</v>
      </c>
      <c r="B9" s="86">
        <f>Мира1!B9+2!B9+3!B9+4!B9+5!B9+6!B9+7!B9+8!B9+9!B9+'Строит.5'!B9+'7.'!B9+'9.'!B9+'10.'!B9+8а!B9+'8.'!B9+'4.'!B9+'2.'!B9</f>
        <v>96090.95129999999</v>
      </c>
      <c r="C9" s="86">
        <f>Мира1!C9+2!C9+3!C9+4!C9+5!C9+6!C9+7!C9+8!C9+9!C9+'Строит.5'!C9+'7.'!C9+'9.'!C9+'10.'!C9+8а!C9+'8.'!C9+'4.'!C9+'2.'!C9</f>
        <v>88747.72219999999</v>
      </c>
      <c r="D9" s="87">
        <f>Мира1!D9+2!D9+3!D9+4!D9+5!D9+6!D9+7!D9+8!D9+9!D9+'Строит.5'!D9+'7.'!D9+'9.'!D9+'10.'!D9+8а!D9+'8.'!D9+'4.'!D9+'2.'!D9</f>
        <v>88122.06219999999</v>
      </c>
      <c r="E9" s="87">
        <f>Мира1!E9+2!E9+3!E9+4!E9+5!E9+6!E9+7!E9+8!E9+9!E9+'Строит.5'!E9+'7.'!E9+'9.'!E9+'10.'!E9+8а!E9+'8.'!E9+'4.'!E9+'2.'!E9</f>
        <v>89455.08940000001</v>
      </c>
      <c r="F9" s="87">
        <f>Мира1!F9+2!F9+3!F9+4!F9+5!F9+6!F9+7!F9+8!F9+9!F9+'Строит.5'!F9+'7.'!F9+'9.'!F9+'10.'!F9+8а!F9+'8.'!F9+'4.'!F9+'2.'!F9</f>
        <v>118352.25299999998</v>
      </c>
      <c r="G9" s="87">
        <f>Мира1!G9+2!G9+3!G9+4!G9+5!G9+6!G9+7!G9+8!G9+9!G9+'Строит.5'!G9+'7.'!G9+'9.'!G9+'10.'!G9+8а!G9+'8.'!G9+'4.'!G9+'2.'!G9</f>
        <v>131286.76799999998</v>
      </c>
      <c r="H9" s="87">
        <f>Мира1!H9+2!H9+3!H9+4!H9+5!H9+6!H9+7!H9+8!H9+9!H9+'Строит.5'!H9+'7.'!H9+'9.'!H9+'10.'!H9+8а!H9+'8.'!H9+'4.'!H9+'2.'!H9</f>
        <v>112378.13999999998</v>
      </c>
      <c r="I9" s="87">
        <f>Мира1!I9+2!I9+3!I9+4!I9+5!I9+6!I9+7!I9+8!I9+9!I9+'Строит.5'!I9+'7.'!I9+'9.'!I9+'10.'!I9+8а!I9+'8.'!I9+'4.'!I9+'2.'!I9</f>
        <v>138091.75400000002</v>
      </c>
      <c r="J9" s="87">
        <f>Мира1!J9+2!J9+3!J9+4!J9+5!J9+6!J9+7!J9+8!J9+9!J9+'Строит.5'!J9+'7.'!J9+'9.'!J9+'10.'!J9+8а!J9+'8.'!J9+'4.'!J9+'2.'!J9</f>
        <v>129524.30920000002</v>
      </c>
      <c r="K9" s="87">
        <f>Мира1!K9+2!K9+3!K9+4!K9+5!K9+6!K9+7!K9+8!K9+9!K9+'Строит.5'!K9+'7.'!K9+'9.'!K9+'10.'!K9+8а!K9+'8.'!K9+'4.'!K9+'2.'!K9</f>
        <v>105732.833</v>
      </c>
      <c r="L9" s="87">
        <f>Мира1!L9+2!L9+3!L9+4!L9+5!L9+6!L9+7!L9+8!L9+9!L9+'Строит.5'!L9+'7.'!L9+'9.'!L9+'10.'!L9+8а!L9+'8.'!L9+'4.'!L9+'2.'!L9</f>
        <v>117124.12299999999</v>
      </c>
      <c r="M9" s="87">
        <f>Мира1!M9+2!M9+3!M9+4!M9+5!M9+6!M9+7!M9+8!M9+9!M9+'Строит.5'!M9+'7.'!M9+'9.'!M9+'10.'!M9+8а!M9+'8.'!M9+'4.'!M9+'2.'!M9</f>
        <v>112856.72400000002</v>
      </c>
      <c r="N9" s="87">
        <f>SUM(B9:M9)</f>
        <v>1327762.7293</v>
      </c>
      <c r="O9" s="79"/>
      <c r="P9" s="72" t="s">
        <v>15</v>
      </c>
      <c r="Q9" s="72">
        <f>N9</f>
        <v>1327762.7293</v>
      </c>
      <c r="R9" s="69"/>
      <c r="S9" s="69"/>
      <c r="T9" s="69" t="s">
        <v>129</v>
      </c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</row>
    <row r="10" spans="1:36" ht="15">
      <c r="A10" s="88"/>
      <c r="B10" s="89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0"/>
      <c r="O10" s="79"/>
      <c r="P10" s="74"/>
      <c r="Q10" s="73"/>
      <c r="R10" s="69"/>
      <c r="S10" s="69"/>
      <c r="T10" s="69" t="s">
        <v>130</v>
      </c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</row>
    <row r="11" spans="1:36" ht="15">
      <c r="A11" s="92"/>
      <c r="B11" s="93"/>
      <c r="C11" s="94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4"/>
      <c r="O11" s="79"/>
      <c r="P11" s="69" t="s">
        <v>106</v>
      </c>
      <c r="Q11" s="128"/>
      <c r="R11" s="69"/>
      <c r="S11" s="126" t="s">
        <v>208</v>
      </c>
      <c r="T11" s="69" t="s">
        <v>121</v>
      </c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</row>
    <row r="12" spans="1:36" ht="15">
      <c r="A12" s="95" t="s">
        <v>16</v>
      </c>
      <c r="B12" s="87">
        <f>Мира1!B12+2!B12+3!B12+4!B12+5!B12+6!B12+7!B12+8!B12+9!B12+'7.'!B12+'Строит.5'!B12+'9.'!B12+'10.'!B12+8а!B12+'8.'!B12+'4.'!B12+'2.'!B12</f>
        <v>113609.52</v>
      </c>
      <c r="C12" s="87">
        <f>Мира1!C12+2!C12+3!C12+4!C12+5!C12+6!C12+7!C12+8!C12+9!C12+'Строит.5'!C12+'7.'!C12+'9.'!C12+'10.'!C12+8а!C12+'8.'!C12+'4.'!C12+'2.'!C12</f>
        <v>112150.28000000001</v>
      </c>
      <c r="D12" s="87">
        <f>Мира1!D12+2!D12+3!D12+4!D12+5!D12+6!D12+7!D12+8!D12+9!D12+'Строит.5'!D12+'7.'!D12+'9.'!D12+'10.'!D12+8а!D12+'8.'!D12+'4.'!D12+'2.'!D12</f>
        <v>116140.03000000001</v>
      </c>
      <c r="E12" s="87">
        <f>Мира1!E12+2!E12+3!E12+4!E12+5!E12+6!E12+7!E12+8!E12+9!E12+'Строит.5'!E12+'7.'!E12+'9.'!E12+'10.'!E12+8а!E12+'8.'!E12+'4.'!E12+'2.'!E12</f>
        <v>126131.54000000001</v>
      </c>
      <c r="F12" s="87">
        <f>Мира1!F12+2!F12+3!F12+4!F12+5!F12+6!F12+7!F12+8!F12+9!F12+'Строит.5'!F12+'7.'!F12+'9.'!F12+'10.'!F12+8а!F12+'8.'!F12+'4.'!F12+'2.'!F12</f>
        <v>143805.9</v>
      </c>
      <c r="G12" s="87">
        <f>Мира1!G12+2!G12+3!G12+4!G12+5!G12+6!G12+7!G12+8!G12+9!G12+'7.'!G12+'Строит.5'!G12+'9.'!G12+'10.'!G12+8а!G12+'8.'!G12+'4.'!G12+'2.'!G12</f>
        <v>133502.82</v>
      </c>
      <c r="H12" s="87">
        <f>Мира1!H12+2!H12+3!H12+4!H12+5!H12+6!H12+7!H12+8!H12+9!H12+'Строит.5'!H12+'7.'!H12+'9.'!H12+'10.'!H12+8а!H12+'8.'!H12+'4.'!H12+'2.'!H12</f>
        <v>119520.01000000001</v>
      </c>
      <c r="I12" s="87">
        <f>Мира1!I12+2!I12+3!I12+4!I12+5!I12+6!I12+7!I12+8!I12+9!I12+'Строит.5'!I12+'7.'!I12+'9.'!I12+'10.'!I12+8а!I12+'8.'!I12+'4.'!I12+'2.'!I12</f>
        <v>106227.01999999997</v>
      </c>
      <c r="J12" s="87">
        <f>Мира1!J12+2!J12+3!J12+4!J12+5!J12+6!J12+7!J12+8!J12+9!J12+'Строит.5'!J12+'7.'!J12+'9.'!J12+'10.'!J12+8а!J12+'8.'!J12+'4.'!J12+'2.'!J12</f>
        <v>117430.86</v>
      </c>
      <c r="K12" s="87">
        <f>Мира1!K12+2!K12+3!K12+4!K12+5!K12+6!K12+7!K12+8!K12+9!K12+'Строит.5'!K12+'7.'!K12+'9.'!K12+'10.'!K12+8а!K12+'8.'!K12+'4.'!K12+'2.'!K12</f>
        <v>144054</v>
      </c>
      <c r="L12" s="87">
        <f>Мира1!L12+2!L12+3!L12+4!L12+5!L12+6!L12+7!L12+8!L12+9!L12+'Строит.5'!L12+'7.'!L12+'9.'!L12+'10.'!L12+8а!L12+'8.'!L12+'4.'!L12+'2.'!L12</f>
        <v>128254.35</v>
      </c>
      <c r="M12" s="87">
        <f>Мира1!M12+2!M12+3!M12+4!M12+5!M12+6!M12+7!M12+8!M12+9!M12+'Строит.5'!M12+'7.'!M12+'9.'!M12+'10.'!M12+8а!M12+'8.'!M12+'4.'!M12+'2.'!M12</f>
        <v>194188.13999999998</v>
      </c>
      <c r="N12" s="96">
        <f>SUM(B12:M12)</f>
        <v>1555014.4700000002</v>
      </c>
      <c r="O12" s="79"/>
      <c r="P12" s="77" t="s">
        <v>60</v>
      </c>
      <c r="Q12" s="77">
        <f>Q4+Q7-Q9</f>
        <v>326526.5576000004</v>
      </c>
      <c r="R12" s="69"/>
      <c r="S12" s="69"/>
      <c r="T12" s="69" t="s">
        <v>131</v>
      </c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</row>
    <row r="13" spans="1:36" ht="15">
      <c r="A13" s="97"/>
      <c r="B13" s="98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79"/>
      <c r="P13" s="76"/>
      <c r="Q13" s="76"/>
      <c r="R13" s="69"/>
      <c r="S13" s="69"/>
      <c r="T13" s="69" t="s">
        <v>155</v>
      </c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</row>
    <row r="14" spans="1:36" ht="15">
      <c r="A14" s="101" t="s">
        <v>20</v>
      </c>
      <c r="B14" s="87">
        <f>Мира1!B14+2!B14+3!B14+4!B14+5!B14+6!B14+7!B14+8!B14+9!B14+'Строит.5'!B14+'7.'!B14+'9.'!B14+'10.'!B14+8а!B14+'8.'!B14+'4.'!B14+'2.'!B14</f>
        <v>-17518.568699999993</v>
      </c>
      <c r="C14" s="87">
        <f>Мира1!C14+2!C14+3!C14+4!C14+5!C14+6!C14+7!C14+8!C14+9!C14+'Строит.5'!C14+'7.'!C14+'9.'!C14+'10.'!C14+8а!C14+'8.'!C14+'4.'!C14+'2.'!C14</f>
        <v>-23402.5578</v>
      </c>
      <c r="D14" s="87">
        <f>Мира1!D14+2!D14+3!D14+4!D14+5!D14+6!D14+7!D14+8!D14+9!D14+'Строит.5'!D14+'7.'!D14+'9.'!D14+'10.'!D14+8а!D14+'8.'!D14+'4.'!D14+'2.'!D14</f>
        <v>-28017.96780000001</v>
      </c>
      <c r="E14" s="87">
        <f>Мира1!E14+2!E14+3!E14+4!E14+5!E14+6!E14+7!E14+8!E14+9!E14+'Строит.5'!E14+'7.'!E14+'9.'!E14+'10.'!E14+8а!E14+'8.'!E14+'4.'!E14+'2.'!E14</f>
        <v>-36676.4506</v>
      </c>
      <c r="F14" s="87">
        <f>Мира1!F14+2!F14+3!F14+4!F14+5!F14+6!F14+7!F14+8!F14+9!F14+'Строит.5'!F14+'7.'!F14+'9.'!F14+'10.'!F14+8а!F14+'8.'!F14+'4.'!F14+'2.'!F14</f>
        <v>-25453.646999999997</v>
      </c>
      <c r="G14" s="87">
        <f>Мира1!G14+2!G14+3!G14+4!G14+5!G14+6!G14+7!G14+8!G14+9!G14+'Строит.5'!G14+'7.'!G14+'9.'!G14+'10.'!G14+8а!G14+'8.'!G14+'4.'!G14+'2.'!G14</f>
        <v>-2216.051999999995</v>
      </c>
      <c r="H14" s="87">
        <f>Мира1!H14+2!H14+3!H14+4!H14+5!H14+6!H14+7!H14+8!H14+9!H14+'Строит.5'!H14+'7.'!H14+'9.'!H14+'10.'!H14+8а!H14+'8.'!H14+'4.'!H14+'2.'!H14</f>
        <v>-7141.869999999995</v>
      </c>
      <c r="I14" s="87">
        <f>Мира1!I14+2!I14+3!I14+4!I14+5!I14+6!I14+7!I14+8!I14+9!I14+'Строит.5'!I14+'7.'!I14+'9.'!I14+'10.'!I14+8а!I14+'8.'!I14+'4.'!I14+'2.'!I14</f>
        <v>31864.734000000004</v>
      </c>
      <c r="J14" s="87">
        <f>Мира1!J14+2!J14+3!J14+4!J14+5!J14+6!J14+7!J14+8!J14+9!J14+'Строит.5'!J14+'7.'!J14+'9.'!J14+'10.'!J14+8а!J14+'8.'!J14+'4.'!J14+'2.'!J14</f>
        <v>12093.449200000001</v>
      </c>
      <c r="K14" s="87">
        <f>Мира1!K14+2!K14+3!K14+4!K14+5!K14+6!K14+7!K14+8!K14+9!K14+'Строит.5'!K14+'7.'!K14+'9.'!K14+'10.'!K14+8а!K14+'8.'!K14+'4.'!K14+'2.'!K14</f>
        <v>-38321.167</v>
      </c>
      <c r="L14" s="87">
        <f>Мира1!L14+2!L14+3!L14+4!L14+5!L14+6!L14+7!L14+8!L14+9!L14+'Строит.5'!L14+'7.'!L14+'9.'!L14+'10.'!L14+8а!L14+'8.'!L14+'4.'!L14+'2.'!L14</f>
        <v>-11130.227000000003</v>
      </c>
      <c r="M14" s="87">
        <f>Мира1!M14+2!M14+3!M14+4!M14+5!M14+6!M14+7!M14+8!M14+9!M14+'Строит.5'!M14+'7.'!M14+'9.'!M14+'10.'!M14+8а!M14+'8.'!M14+'4.'!M14+'2.'!M14</f>
        <v>-81331.416</v>
      </c>
      <c r="N14" s="87">
        <f>Мира1!N14+2!N14+3!N14+4!N14+5!N14+6!N14+7!N14+8!N14+9!N14+'Строит.5'!N14+'7.'!N14+'9.'!N14+'10.'!N14+8а!N14+'8.'!N14+'4.'!N14+'2.'!N14</f>
        <v>-227251.74069999997</v>
      </c>
      <c r="O14" s="79"/>
      <c r="P14" s="129"/>
      <c r="Q14" s="129"/>
      <c r="R14" s="69"/>
      <c r="S14" s="69"/>
      <c r="T14" s="69" t="s">
        <v>145</v>
      </c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</row>
    <row r="15" spans="1:36" ht="15">
      <c r="A15" s="7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79"/>
      <c r="P15" s="69"/>
      <c r="Q15" s="129"/>
      <c r="R15" s="69"/>
      <c r="S15" s="69"/>
      <c r="T15" s="69" t="s">
        <v>154</v>
      </c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</row>
    <row r="16" spans="1:36" ht="15">
      <c r="A16" s="102" t="s">
        <v>69</v>
      </c>
      <c r="B16" s="103">
        <f>Мира1!B16+2!B16+3!B16+4!B16+5!B16+6!B16+7!B16+8!B16+9!B16+'Строит.5'!B16+'7.'!B16+'9.'!B16+'10.'!B16+8а!B16+'8.'!B16+'4.'!B16+'2.'!B16</f>
        <v>297491.2355999999</v>
      </c>
      <c r="C16" s="103">
        <f>Мира1!C16+2!C16+3!C16+4!C16+5!C16+6!C16+7!C16+8!C16+9!C16+'Строит.5'!C16+'7.'!C16+'9.'!C16+'10.'!C16+8а!C16+'8.'!C16+'4.'!C16+'2.'!C16</f>
        <v>314490.39339999977</v>
      </c>
      <c r="D16" s="103">
        <f>Мира1!D16+2!D16+3!D16+4!D16+5!D16+6!D16+7!D16+8!D16+9!D16+'Строит.5'!D16+'7.'!D16+'9.'!D16+'10.'!D16+8а!D16+'8.'!D16+'4.'!D16+'2.'!D16</f>
        <v>332087.3711999999</v>
      </c>
      <c r="E16" s="103">
        <f>Мира1!E16+2!E16+3!E16+4!E16+5!E16+6!E16+7!E16+8!E16+9!E16+'Строит.5'!E16+'7.'!E16+'9.'!E16+'10.'!E16+8а!E16+'8.'!E16+'4.'!E16+'2.'!E16</f>
        <v>348351.3217999999</v>
      </c>
      <c r="F16" s="104">
        <f>Мира1!F16+2!F16+3!F16+4!F16+5!F16+6!F16+7!F16+8!F16+9!F16+'7.'!F16+'Строит.5'!F16+'9.'!F16+'10.'!F16+8а!F16+'8.'!F16+'4.'!F16+'2.'!F16</f>
        <v>335718.10879999987</v>
      </c>
      <c r="G16" s="103">
        <f>Мира1!G16+2!G16+3!G16+4!G16+5!G16+6!G16+7!G16+8!G16+9!G16+'7.'!G16+'Строит.5'!G16+'9.'!G16+'10.'!G16+8а!G16+'8.'!G16+'4.'!G16+'2.'!G16</f>
        <v>310139.82079999975</v>
      </c>
      <c r="H16" s="105">
        <f>Мира1!H16+2!H16+3!H16+4!H16+5!H16+6!H16+7!H16+8!H16+9!H16+'7.'!H16+'Строит.5'!H16+'9.'!H16+'10.'!H16+8а!H16+'8.'!H16+'4.'!H16+'2.'!H16</f>
        <v>303435.60079999984</v>
      </c>
      <c r="I16" s="103">
        <f>Мира1!I16+2!I16+3!I16+4!I16+5!I16+6!I16+7!I16+8!I16+9!I16+'7.'!I16+'Строит.5'!I16+'9.'!I16+'10.'!I16+8а!I16+'8.'!I16+'4.'!I16+'2.'!I16</f>
        <v>271034.0867999998</v>
      </c>
      <c r="J16" s="105">
        <f>Мира1!J16+2!J16+3!J16+4!J16+5!J16+6!J16+7!J16+8!J16+9!J16+'7.'!J16+'Строит.5'!J16+'9.'!J16+'10.'!J16+8а!J16+'8.'!J16+'4.'!J16+'2.'!J16</f>
        <v>271530.43759999983</v>
      </c>
      <c r="K16" s="103">
        <f>Мира1!K16+2!K16+3!K16+4!K16+5!K16+6!K16+7!K16+8!K16+9!K16+'7.'!K16+'Строит.5'!K16+'9.'!K16+'10.'!K16+8а!K16+'8.'!K16+'4.'!K16+'2.'!K16</f>
        <v>295907.9445999999</v>
      </c>
      <c r="L16" s="105">
        <f>Мира1!L16+2!L16+3!L16+4!L16+5!L16+6!L16+7!L16+8!L16+9!L16+'7.'!L16+'Строит.5'!L16+'9.'!L16+'10.'!L16+8а!L16+'8.'!L16+'4.'!L16+'2.'!L16</f>
        <v>309095.9415999998</v>
      </c>
      <c r="M16" s="103">
        <f>Мира1!M16+2!M16+3!M16+4!M16+5!M16+6!M16+7!M16+8!M16+9!M16+'7.'!M16+'Строит.5'!M16+'9.'!M16+'10.'!M16+8а!M16+'8.'!M16+'4.'!M16+'2.'!M16</f>
        <v>326526.5575999999</v>
      </c>
      <c r="N16" s="106">
        <f>C4+N7-N9</f>
        <v>326526.5576000004</v>
      </c>
      <c r="O16" s="79"/>
      <c r="P16" s="75" t="s">
        <v>107</v>
      </c>
      <c r="Q16" s="75">
        <f>N12</f>
        <v>1555014.4700000002</v>
      </c>
      <c r="R16" s="45" t="s">
        <v>108</v>
      </c>
      <c r="S16" s="69"/>
      <c r="T16" s="69" t="s">
        <v>156</v>
      </c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</row>
    <row r="17" spans="1:36" ht="15">
      <c r="A17" s="107" t="s">
        <v>98</v>
      </c>
      <c r="B17" s="100">
        <f>4!N35+6!N33+9!N33+'7.'!N35+'9.'!N35+'10.'!N34+8а!N32+'8.'!N27+Мира1!N34+3!N35+'Строит.5'!N35</f>
        <v>37953.97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69"/>
      <c r="Q17" s="69"/>
      <c r="R17" s="69"/>
      <c r="S17" s="69"/>
      <c r="T17" s="69" t="s">
        <v>172</v>
      </c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</row>
    <row r="18" spans="1:36" ht="15">
      <c r="A18" s="108" t="s">
        <v>99</v>
      </c>
      <c r="B18" s="100">
        <f>Мира1!N32+2!N34+3!N33+4!N33+5!N33+6!N34+7!N33+8!N33+9!N34+'7.'!N34+'Строит.5'!N34+'9.'!N34+'10.'!N33+8а!N33+'8.'!N28+'4.'!N25+'2.'!N33</f>
        <v>14014.119999999999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126" t="s">
        <v>109</v>
      </c>
      <c r="Q18" s="69"/>
      <c r="R18" s="69"/>
      <c r="S18" s="126" t="s">
        <v>209</v>
      </c>
      <c r="T18" s="69" t="s">
        <v>111</v>
      </c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</row>
    <row r="19" spans="1:36" ht="15">
      <c r="A19" s="79"/>
      <c r="B19" s="100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69"/>
      <c r="Q19" s="69"/>
      <c r="R19" s="69"/>
      <c r="S19" s="69"/>
      <c r="T19" s="69" t="s">
        <v>122</v>
      </c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</row>
    <row r="20" spans="1:36" ht="15">
      <c r="A20" s="79" t="s">
        <v>92</v>
      </c>
      <c r="B20" s="100">
        <f>Мира1!N22+2!N23+3!N22+4!N22+5!N22+6!N21+7!N22+8!N22+9!N22+'7.'!N22+'Строит.5'!N22+'9.'!N22+'10.'!N22+'2.'!N24</f>
        <v>0</v>
      </c>
      <c r="C20" s="79"/>
      <c r="D20" s="100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130" t="s">
        <v>18</v>
      </c>
      <c r="Q20" s="78"/>
      <c r="R20" s="69"/>
      <c r="S20" s="69"/>
      <c r="T20" s="69" t="s">
        <v>132</v>
      </c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</row>
    <row r="21" spans="1:36" ht="15">
      <c r="A21" s="79" t="s">
        <v>72</v>
      </c>
      <c r="B21" s="100">
        <f>Мира1!N27+2!N27+3!N27+4!N27+5!N27+6!N27+7!N27+8!N27+9!N27+'7.'!N27+'Строит.5'!N27+'9.'!N27+'10.'!N26+8а!N25+'2.'!N27</f>
        <v>6434.02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48" t="s">
        <v>112</v>
      </c>
      <c r="Q21" s="71">
        <f>Мира1!Q21+2!Q21+3!Q21+4!Q21+5!Q21+6!Q21+7!Q21+8!Q21+9!Q21+'7.'!Q21+'Строит.5'!Q21+'9.'!Q21+'10.'!Q21+8а!Q21+'2.'!Q21</f>
        <v>29294.598599999998</v>
      </c>
      <c r="R21" s="69"/>
      <c r="S21" s="69"/>
      <c r="T21" s="69" t="s">
        <v>146</v>
      </c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</row>
    <row r="22" spans="1:36" ht="15">
      <c r="A22" s="79" t="s">
        <v>73</v>
      </c>
      <c r="B22" s="100">
        <f>Мира1!N21+Мира1!N26+2!N21+2!N22+3!N21+3!N26+4!N21+4!N26+5!N21+5!N26+6!N22+6!N26+7!N21+7!N26+8!N21+8!N26+9!N21+9!N26+'7.'!N21+'7.'!N26+'Строит.5'!N21+'Строит.5'!N26+'9.'!N21+'9.'!N26+'10.'!N21+'10.'!N27+8а!N21+8а!N26+'2.'!N23+'2.'!N26</f>
        <v>156313.75000000003</v>
      </c>
      <c r="C22" s="79"/>
      <c r="D22" s="79"/>
      <c r="E22" s="79"/>
      <c r="F22" s="100"/>
      <c r="G22" s="79"/>
      <c r="H22" s="79"/>
      <c r="I22" s="79"/>
      <c r="J22" s="79"/>
      <c r="K22" s="79"/>
      <c r="L22" s="79"/>
      <c r="M22" s="79"/>
      <c r="N22" s="79"/>
      <c r="O22" s="79"/>
      <c r="P22" s="48" t="s">
        <v>44</v>
      </c>
      <c r="Q22" s="48">
        <f>Мира1!Q22+2!Q22+3!Q22+4!Q22+5!Q22+6!Q22+7!Q22+8!Q22+9!Q22+'7.'!Q22+'Строит.5'!Q22+'9.'!Q22+'10.'!Q22+8а!Q22+'2.'!Q22</f>
        <v>12255.05</v>
      </c>
      <c r="R22" s="69"/>
      <c r="S22" s="69"/>
      <c r="T22" s="69" t="s">
        <v>170</v>
      </c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</row>
    <row r="23" spans="1:36" ht="15">
      <c r="A23" s="79" t="s">
        <v>74</v>
      </c>
      <c r="B23" s="100">
        <f>8а!N34+Мира1!N33+Мира1!N23+Мира1!N24+Мира1!N28+Мира1!N29+2!N24+2!N25+2!N28+2!N29+2!N33+3!N23+3!N24+3!N28+3!N29+4!N23+4!N24+4!N28+4!N29+5!N23+5!N24+5!N28+5!N29+6!N23+6!N24+6!N28+6!N29+7!N23+7!N24+7!N28+7!N29+8!N23+8!N24+8!N28+8!N29+9!N23+9!N24+9!N28+9!N29+'7.'!N23+'7.'!N24+'7.'!N28+'7.'!N29+'7.'!N33+'Строит.5'!N23+'Строит.5'!N24+'Строит.5'!N28+'Строит.5'!N29+'9.'!N23+'9.'!N24+'9.'!N28+'9.'!N29+'10.'!N23+'10.'!N24+'10.'!N28+'10.'!N29+8а!N22+8а!N23+8а!N27+8а!N28+'8.'!N21+'8.'!N22+'4.'!N21+'4.'!N22+'2.'!N21+'2.'!N22+'2.'!N28+'2.'!N29+3!N34+4!N34+5!N34+6!N35+7!N34+'2.'!N34</f>
        <v>530706.04</v>
      </c>
      <c r="C23" s="79" t="s">
        <v>241</v>
      </c>
      <c r="D23" s="79">
        <f>Мира1!N30+2!N31+3!N31+4!N31+5!N31+6!N31+7!N31+8!N31+9!N31+'7.'!N31+'Строит.5'!N31+'9.'!N32+'10.'!N31+8а!N30+'2.'!N31</f>
        <v>498709.1800000001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48" t="s">
        <v>72</v>
      </c>
      <c r="Q23" s="48">
        <f>Мира1!Q23+2!Q23+3!Q23+4!Q23+5!Q23+6!Q23+7!Q23+8!Q23+9!Q23+'7.'!Q23+'Строит.5'!Q23+'9.'!Q23+'10.'!Q23+8а!Q23+'2.'!Q23</f>
        <v>6434.02</v>
      </c>
      <c r="R23" s="69"/>
      <c r="S23" s="69"/>
      <c r="T23" s="69" t="s">
        <v>181</v>
      </c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</row>
    <row r="24" spans="1:36" ht="15">
      <c r="A24" s="79" t="s">
        <v>91</v>
      </c>
      <c r="B24" s="100">
        <f>Мира1!N25+2!N26+3!N25+4!N25+5!N25+6!N25+7!N25+8!N25+9!N25+'7.'!N25+'Строит.5'!N25+'9.'!N25+'10.'!N25+8а!N24+'8.'!N23+'4.'!N23+'2.'!N25</f>
        <v>160273.21999999997</v>
      </c>
      <c r="C24" s="79" t="s">
        <v>241</v>
      </c>
      <c r="D24" s="79">
        <f>Мира1!N31+2!N32+3!N32+4!N32+5!N32+6!N32+7!N32+8!N32+9!N32+'7.'!N32+'Строит.5'!N32+'9.'!N33+'10.'!N32+8а!N31+'2.'!N32</f>
        <v>150610.17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48" t="s">
        <v>62</v>
      </c>
      <c r="Q24" s="48">
        <f>Мира1!Q24+2!Q24+3!Q24+4!Q24+5!Q24+6!Q24+7!Q24+8!Q24+9!Q24+'7.'!Q24+'Строит.5'!Q24+'9.'!Q24+'10.'!Q24+8а!Q24+'2.'!Q24</f>
        <v>144058.7</v>
      </c>
      <c r="R24" s="69"/>
      <c r="S24" s="69"/>
      <c r="T24" s="69" t="s">
        <v>185</v>
      </c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</row>
    <row r="25" spans="1:36" ht="15">
      <c r="A25" s="109" t="s">
        <v>95</v>
      </c>
      <c r="B25" s="91">
        <f>B17+B18+B19+B20+B21+B22+B23+B24+D23+D24</f>
        <v>1555014.4700000002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48" t="s">
        <v>79</v>
      </c>
      <c r="Q25" s="48">
        <f>Мира1!Q25+2!Q25+3!Q25+4!Q25+5!Q25+6!Q25+7!Q25+8!Q25+9!Q25+'7.'!Q25+'Строит.5'!Q25+'9.'!Q25+'10.'!Q25+8а!Q25+'2.'!Q25</f>
        <v>23583.82</v>
      </c>
      <c r="R25" s="69"/>
      <c r="S25" s="69"/>
      <c r="T25" s="69" t="s">
        <v>190</v>
      </c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</row>
    <row r="26" spans="1:36" ht="1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131" t="s">
        <v>90</v>
      </c>
      <c r="Q26" s="132">
        <f>Мира1!Q26+2!Q26+3!Q26+4!Q26+5!Q26+6!Q26+7!Q26+8!Q26+9!Q26+'7.'!Q26+'Строит.5'!Q26+'9.'!Q26+'10.'!Q26+8а!Q26+'2.'!Q26</f>
        <v>0</v>
      </c>
      <c r="R26" s="69"/>
      <c r="S26" s="69"/>
      <c r="T26" s="69" t="s">
        <v>191</v>
      </c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</row>
    <row r="27" spans="1:36" ht="1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133" t="s">
        <v>113</v>
      </c>
      <c r="Q27" s="48">
        <f>Мира1!Q27+2!Q27+3!Q27+4!Q27+5!Q27+6!Q27+7!Q27+8!Q27+9!Q27+'7.'!Q27+'Строит.5'!Q27+'9.'!Q27+'10.'!Q27+8а!Q27+'2.'!Q27</f>
        <v>74635.52999999998</v>
      </c>
      <c r="R27" s="69"/>
      <c r="S27" s="126" t="s">
        <v>210</v>
      </c>
      <c r="T27" s="69" t="s">
        <v>194</v>
      </c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</row>
    <row r="28" spans="1:36" ht="15">
      <c r="A28" s="110"/>
      <c r="B28" s="110" t="s">
        <v>82</v>
      </c>
      <c r="C28" s="110" t="s">
        <v>102</v>
      </c>
      <c r="D28" s="110" t="s">
        <v>103</v>
      </c>
      <c r="E28" s="110" t="s">
        <v>104</v>
      </c>
      <c r="F28" s="111" t="s">
        <v>89</v>
      </c>
      <c r="G28" s="110" t="s">
        <v>83</v>
      </c>
      <c r="H28" s="111" t="s">
        <v>236</v>
      </c>
      <c r="I28" s="137"/>
      <c r="J28" s="79"/>
      <c r="K28" s="79"/>
      <c r="L28" s="79"/>
      <c r="M28" s="79"/>
      <c r="N28" s="79"/>
      <c r="O28" s="79"/>
      <c r="P28" s="48" t="s">
        <v>114</v>
      </c>
      <c r="Q28" s="71">
        <f>Мира1!Q28+2!Q28+3!Q28+4!Q28+5!Q28+6!Q28+7!Q28+8!Q28+9!Q28+'7.'!Q28+'Строит.5'!Q28+'9.'!Q28+'10.'!Q28+8а!Q28+'2.'!Q28</f>
        <v>37953.969999999994</v>
      </c>
      <c r="R28" s="69"/>
      <c r="S28" s="69"/>
      <c r="T28" s="69" t="s">
        <v>195</v>
      </c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</row>
    <row r="29" spans="1:36" ht="15">
      <c r="A29" s="112" t="s">
        <v>84</v>
      </c>
      <c r="B29" s="113">
        <v>390.3</v>
      </c>
      <c r="C29" s="114">
        <f>B29*9.6</f>
        <v>3746.88</v>
      </c>
      <c r="D29" s="113">
        <f>B29*11.8</f>
        <v>4605.54</v>
      </c>
      <c r="E29" s="114">
        <f>(C29*6)+(D29*6)</f>
        <v>50114.52</v>
      </c>
      <c r="F29" s="113">
        <f>'2.'!N21+'2.'!N22+'2.'!N25+'2.'!N28+'2.'!N29+'2.'!N31+'2.'!N32+'2.'!N34</f>
        <v>67945</v>
      </c>
      <c r="G29" s="114">
        <f>'2.'!N23+'2.'!N24+'2.'!N26+'2.'!N27+'2.'!N33</f>
        <v>10511.819999999998</v>
      </c>
      <c r="H29" s="113">
        <f>SUM(F29:G29)</f>
        <v>78456.81999999999</v>
      </c>
      <c r="I29" s="138"/>
      <c r="J29" s="79"/>
      <c r="K29" s="79"/>
      <c r="L29" s="79"/>
      <c r="M29" s="79"/>
      <c r="N29" s="79"/>
      <c r="O29" s="79"/>
      <c r="P29" s="134" t="s">
        <v>99</v>
      </c>
      <c r="Q29" s="132">
        <f>Мира1!Q29+2!Q29+3!Q29+4!Q29+5!Q29+6!Q29+7!Q29+8!Q29+9!Q29+'7.'!Q29+'Строит.5'!Q29+'9.'!Q29+'10.'!Q29+8а!Q29+'2.'!Q29</f>
        <v>14014.119999999999</v>
      </c>
      <c r="R29" s="69"/>
      <c r="S29" s="69"/>
      <c r="T29" s="69" t="s">
        <v>149</v>
      </c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</row>
    <row r="30" spans="1:36" ht="15">
      <c r="A30" s="115">
        <v>4</v>
      </c>
      <c r="B30" s="116">
        <v>0</v>
      </c>
      <c r="C30" s="114">
        <f aca="true" t="shared" si="0" ref="C30:C36">B30*9.6</f>
        <v>0</v>
      </c>
      <c r="D30" s="113">
        <f aca="true" t="shared" si="1" ref="D30:D36">B30*11.8</f>
        <v>0</v>
      </c>
      <c r="E30" s="114">
        <f aca="true" t="shared" si="2" ref="E30:E36">(C30*6)+(D30*6)</f>
        <v>0</v>
      </c>
      <c r="F30" s="116">
        <f>'4.'!N21+'4.'!N22+'4.'!N23</f>
        <v>0</v>
      </c>
      <c r="G30" s="117">
        <f>'4.'!N25</f>
        <v>0</v>
      </c>
      <c r="H30" s="113">
        <f aca="true" t="shared" si="3" ref="H30:H36">SUM(F30:G30)</f>
        <v>0</v>
      </c>
      <c r="I30" s="138"/>
      <c r="J30" s="79"/>
      <c r="K30" s="79"/>
      <c r="L30" s="79"/>
      <c r="M30" s="79"/>
      <c r="N30" s="79"/>
      <c r="O30" s="79"/>
      <c r="P30" s="133" t="s">
        <v>115</v>
      </c>
      <c r="Q30" s="71">
        <f>SUM(Q21:Q29)</f>
        <v>342229.8086</v>
      </c>
      <c r="R30" s="69"/>
      <c r="S30" s="69"/>
      <c r="T30" s="69" t="s">
        <v>146</v>
      </c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</row>
    <row r="31" spans="1:36" ht="15">
      <c r="A31" s="81">
        <v>5</v>
      </c>
      <c r="B31" s="118">
        <v>1193.5</v>
      </c>
      <c r="C31" s="114">
        <f t="shared" si="0"/>
        <v>11457.6</v>
      </c>
      <c r="D31" s="113">
        <f t="shared" si="1"/>
        <v>14083.300000000001</v>
      </c>
      <c r="E31" s="114">
        <f t="shared" si="2"/>
        <v>153245.40000000002</v>
      </c>
      <c r="F31" s="118">
        <f>'Строит.5'!N23+'Строит.5'!N24+'Строит.5'!N25+'Строит.5'!N28+'Строит.5'!N29+'Строит.5'!N31+'Строит.5'!N32+'Строит.5'!N33</f>
        <v>160776.46999999997</v>
      </c>
      <c r="G31" s="119">
        <f>'Строит.5'!N21+'Строит.5'!N22+'Строит.5'!N26+'Строит.5'!N27+'Строит.5'!N34+'Строит.5'!N35</f>
        <v>18104.86</v>
      </c>
      <c r="H31" s="113">
        <f t="shared" si="3"/>
        <v>178881.32999999996</v>
      </c>
      <c r="I31" s="138"/>
      <c r="J31" s="79"/>
      <c r="K31" s="79"/>
      <c r="L31" s="79"/>
      <c r="M31" s="79"/>
      <c r="N31" s="79"/>
      <c r="O31" s="79"/>
      <c r="P31" s="69"/>
      <c r="Q31" s="69"/>
      <c r="R31" s="69"/>
      <c r="S31" s="126" t="s">
        <v>211</v>
      </c>
      <c r="T31" s="69" t="s">
        <v>133</v>
      </c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</row>
    <row r="32" spans="1:36" ht="15">
      <c r="A32" s="115">
        <v>7</v>
      </c>
      <c r="B32" s="116">
        <v>465</v>
      </c>
      <c r="C32" s="114">
        <f t="shared" si="0"/>
        <v>4464</v>
      </c>
      <c r="D32" s="113">
        <f t="shared" si="1"/>
        <v>5487</v>
      </c>
      <c r="E32" s="114">
        <f t="shared" si="2"/>
        <v>59706</v>
      </c>
      <c r="F32" s="116">
        <f>'7.'!N23+'7.'!N24+'7.'!N25+'7.'!N28+'7.'!N29+'7.'!N31+'7.'!N32+'7.'!N33</f>
        <v>61355.920000000006</v>
      </c>
      <c r="G32" s="117">
        <f>'7.'!N21+'7.'!N22+'7.'!N26+'7.'!N27+'7.'!N34+'7.'!N35</f>
        <v>10312.26</v>
      </c>
      <c r="H32" s="113">
        <f t="shared" si="3"/>
        <v>71668.18000000001</v>
      </c>
      <c r="I32" s="138"/>
      <c r="J32" s="79"/>
      <c r="K32" s="79"/>
      <c r="L32" s="79"/>
      <c r="M32" s="79"/>
      <c r="N32" s="79"/>
      <c r="O32" s="79"/>
      <c r="P32" s="69"/>
      <c r="Q32" s="76"/>
      <c r="R32" s="69"/>
      <c r="S32" s="69"/>
      <c r="T32" s="69" t="s">
        <v>134</v>
      </c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</row>
    <row r="33" spans="1:36" ht="15">
      <c r="A33" s="81">
        <v>8</v>
      </c>
      <c r="B33" s="118">
        <v>0</v>
      </c>
      <c r="C33" s="114">
        <f t="shared" si="0"/>
        <v>0</v>
      </c>
      <c r="D33" s="113">
        <f t="shared" si="1"/>
        <v>0</v>
      </c>
      <c r="E33" s="114">
        <f t="shared" si="2"/>
        <v>0</v>
      </c>
      <c r="F33" s="118">
        <f>'8.'!N21+'8.'!N22+'8.'!N23+'8.'!N25+'8.'!N26</f>
        <v>0</v>
      </c>
      <c r="G33" s="119">
        <f>'8.'!N27+'8.'!N28</f>
        <v>0</v>
      </c>
      <c r="H33" s="113">
        <f t="shared" si="3"/>
        <v>0</v>
      </c>
      <c r="I33" s="138"/>
      <c r="J33" s="79"/>
      <c r="K33" s="79"/>
      <c r="L33" s="79"/>
      <c r="M33" s="79"/>
      <c r="N33" s="79"/>
      <c r="O33" s="79"/>
      <c r="P33" s="69"/>
      <c r="Q33" s="69"/>
      <c r="R33" s="69"/>
      <c r="S33" s="69"/>
      <c r="T33" s="69" t="s">
        <v>135</v>
      </c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</row>
    <row r="34" spans="1:36" ht="15">
      <c r="A34" s="115" t="s">
        <v>85</v>
      </c>
      <c r="B34" s="116">
        <v>293.2</v>
      </c>
      <c r="C34" s="114">
        <f t="shared" si="0"/>
        <v>2814.72</v>
      </c>
      <c r="D34" s="113">
        <f t="shared" si="1"/>
        <v>3459.76</v>
      </c>
      <c r="E34" s="114">
        <f t="shared" si="2"/>
        <v>37646.880000000005</v>
      </c>
      <c r="F34" s="116">
        <f>8а!N22+8а!N23+8а!N24+8а!N27+8а!N28+8а!N30+8а!N31+8а!N34</f>
        <v>48558.479999999996</v>
      </c>
      <c r="G34" s="117">
        <f>8а!N21+8а!N25+8а!N26+8а!N32+8а!N33</f>
        <v>14016.67</v>
      </c>
      <c r="H34" s="113">
        <f t="shared" si="3"/>
        <v>62575.149999999994</v>
      </c>
      <c r="I34" s="138"/>
      <c r="J34" s="79"/>
      <c r="K34" s="79"/>
      <c r="L34" s="79"/>
      <c r="M34" s="79"/>
      <c r="N34" s="79"/>
      <c r="O34" s="79"/>
      <c r="P34" s="69"/>
      <c r="Q34" s="69"/>
      <c r="R34" s="69"/>
      <c r="S34" s="69"/>
      <c r="T34" s="69" t="s">
        <v>146</v>
      </c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</row>
    <row r="35" spans="1:36" ht="15">
      <c r="A35" s="81">
        <v>9</v>
      </c>
      <c r="B35" s="118">
        <v>479.2</v>
      </c>
      <c r="C35" s="114">
        <f t="shared" si="0"/>
        <v>4600.32</v>
      </c>
      <c r="D35" s="113">
        <f t="shared" si="1"/>
        <v>5654.56</v>
      </c>
      <c r="E35" s="114">
        <f t="shared" si="2"/>
        <v>61529.28</v>
      </c>
      <c r="F35" s="118">
        <f>'9.'!N23+'9.'!N24+'9.'!N25+'9.'!N28+'9.'!N29+'9.'!N32+'9.'!N33+'9.'!N31</f>
        <v>63970.88</v>
      </c>
      <c r="G35" s="119">
        <f>'9.'!N21+'9.'!N22+'9.'!N26+'9.'!N27+'9.'!N34+'9.'!N35</f>
        <v>5677.52</v>
      </c>
      <c r="H35" s="113">
        <f t="shared" si="3"/>
        <v>69648.4</v>
      </c>
      <c r="I35" s="138"/>
      <c r="J35" s="79"/>
      <c r="K35" s="79"/>
      <c r="L35" s="79"/>
      <c r="M35" s="79"/>
      <c r="N35" s="79"/>
      <c r="O35" s="79"/>
      <c r="P35" s="69"/>
      <c r="Q35" s="69"/>
      <c r="R35" s="69"/>
      <c r="S35" s="69"/>
      <c r="T35" s="69" t="s">
        <v>179</v>
      </c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</row>
    <row r="36" spans="1:36" ht="15">
      <c r="A36" s="115">
        <v>10</v>
      </c>
      <c r="B36" s="116">
        <v>379.1</v>
      </c>
      <c r="C36" s="114">
        <f t="shared" si="0"/>
        <v>3639.36</v>
      </c>
      <c r="D36" s="113">
        <f t="shared" si="1"/>
        <v>4473.38</v>
      </c>
      <c r="E36" s="114">
        <f t="shared" si="2"/>
        <v>48676.44</v>
      </c>
      <c r="F36" s="116">
        <f>'10.'!N23+'10.'!N24+'10.'!N25+'10.'!N28+'10.'!N29+'10.'!N31+'10.'!N32</f>
        <v>51246.84999999999</v>
      </c>
      <c r="G36" s="117">
        <f>'10.'!N21+'10.'!N22+'10.'!N26+'10.'!N27+'10.'!N33+'10.'!N34</f>
        <v>4726.43</v>
      </c>
      <c r="H36" s="113">
        <f t="shared" si="3"/>
        <v>55973.27999999999</v>
      </c>
      <c r="I36" s="138"/>
      <c r="J36" s="79"/>
      <c r="K36" s="79"/>
      <c r="L36" s="79"/>
      <c r="M36" s="79"/>
      <c r="N36" s="79"/>
      <c r="O36" s="79"/>
      <c r="P36" s="69"/>
      <c r="Q36" s="69"/>
      <c r="R36" s="69"/>
      <c r="S36" s="126" t="s">
        <v>206</v>
      </c>
      <c r="T36" s="69" t="s">
        <v>118</v>
      </c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</row>
    <row r="37" spans="1:36" ht="15">
      <c r="A37" s="120" t="s">
        <v>86</v>
      </c>
      <c r="B37" s="121">
        <f>SUM(B29:B36)</f>
        <v>3200.2999999999997</v>
      </c>
      <c r="C37" s="120">
        <f>SUM(C29:C36)</f>
        <v>30722.88</v>
      </c>
      <c r="D37" s="120">
        <f>SUM(D29:D36)</f>
        <v>37763.53999999999</v>
      </c>
      <c r="E37" s="120">
        <f>SUM(E29:E36)</f>
        <v>410918.5200000001</v>
      </c>
      <c r="F37" s="120">
        <f>SUM(F29:F36)</f>
        <v>453853.5999999999</v>
      </c>
      <c r="G37" s="120">
        <f>SUM(G29:G36)</f>
        <v>63349.560000000005</v>
      </c>
      <c r="H37" s="135">
        <f>SUM(H29:H36)</f>
        <v>517203.16</v>
      </c>
      <c r="I37" s="137"/>
      <c r="J37" s="79"/>
      <c r="K37" s="79"/>
      <c r="L37" s="79"/>
      <c r="M37" s="79"/>
      <c r="N37" s="79"/>
      <c r="O37" s="79"/>
      <c r="P37" s="69"/>
      <c r="Q37" s="69"/>
      <c r="R37" s="69"/>
      <c r="S37" s="69"/>
      <c r="T37" s="69" t="s">
        <v>202</v>
      </c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</row>
    <row r="38" spans="1:36" ht="15">
      <c r="A38" s="122" t="s">
        <v>101</v>
      </c>
      <c r="B38" s="123">
        <v>889.6</v>
      </c>
      <c r="C38" s="124">
        <f>B38*9.6</f>
        <v>8540.16</v>
      </c>
      <c r="D38" s="113">
        <f>B38*11.8</f>
        <v>10497.28</v>
      </c>
      <c r="E38" s="114">
        <f>(C38*6)+(D38*6)</f>
        <v>114224.64000000001</v>
      </c>
      <c r="F38" s="123">
        <f>Мира1!N23+Мира1!N24+Мира1!N25+Мира1!N28+Мира1!N29+Мира1!N30+Мира1!N31+Мира1!N33</f>
        <v>102850.61</v>
      </c>
      <c r="G38" s="124">
        <f>Мира1!N21+Мира1!N22+Мира1!N26+Мира1!N27+Мира1!N32+Мира1!N34</f>
        <v>12655.34</v>
      </c>
      <c r="H38" s="114">
        <f>SUM(F38:G38)</f>
        <v>115505.95</v>
      </c>
      <c r="I38" s="138"/>
      <c r="J38" s="79"/>
      <c r="K38" s="79"/>
      <c r="L38" s="79"/>
      <c r="M38" s="79"/>
      <c r="N38" s="79"/>
      <c r="O38" s="79"/>
      <c r="P38" s="69"/>
      <c r="Q38" s="69"/>
      <c r="R38" s="69"/>
      <c r="S38" s="69"/>
      <c r="T38" s="69" t="s">
        <v>123</v>
      </c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</row>
    <row r="39" spans="1:36" ht="15">
      <c r="A39" s="81">
        <v>2</v>
      </c>
      <c r="B39" s="118">
        <v>894.3</v>
      </c>
      <c r="C39" s="119">
        <f>B39*9.6</f>
        <v>8585.279999999999</v>
      </c>
      <c r="D39" s="125">
        <f>B39*11.8</f>
        <v>10552.74</v>
      </c>
      <c r="E39" s="114">
        <f aca="true" t="shared" si="4" ref="E39:E46">(C39*6)+(D39*6)</f>
        <v>114828.12</v>
      </c>
      <c r="F39" s="118">
        <f>2!N24+2!N25+2!N26+2!N28+2!N29+2!N31+2!N32+2!N33</f>
        <v>100973.73</v>
      </c>
      <c r="G39" s="119">
        <f>2!N21+2!N22+2!N23+2!N27+2!N34</f>
        <v>15278.949999999999</v>
      </c>
      <c r="H39" s="114">
        <f aca="true" t="shared" si="5" ref="H39:H46">SUM(F39:G39)</f>
        <v>116252.68</v>
      </c>
      <c r="I39" s="138"/>
      <c r="J39" s="79"/>
      <c r="K39" s="79"/>
      <c r="L39" s="79"/>
      <c r="M39" s="79"/>
      <c r="N39" s="79"/>
      <c r="O39" s="79"/>
      <c r="P39" s="69"/>
      <c r="Q39" s="69"/>
      <c r="R39" s="69"/>
      <c r="S39" s="69"/>
      <c r="T39" s="69" t="s">
        <v>147</v>
      </c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</row>
    <row r="40" spans="1:36" ht="15">
      <c r="A40" s="115">
        <v>3</v>
      </c>
      <c r="B40" s="116">
        <v>893.6</v>
      </c>
      <c r="C40" s="119">
        <f aca="true" t="shared" si="6" ref="C40:C46">B40*9.6</f>
        <v>8578.56</v>
      </c>
      <c r="D40" s="125">
        <f aca="true" t="shared" si="7" ref="D40:D46">B40*11.8</f>
        <v>10544.480000000001</v>
      </c>
      <c r="E40" s="114">
        <f t="shared" si="4"/>
        <v>114738.24</v>
      </c>
      <c r="F40" s="116">
        <f>3!N23+3!N24+3!N25+3!N28+3!N29+3!N31+3!N32+3!N34</f>
        <v>100072.21</v>
      </c>
      <c r="G40" s="117">
        <f>3!N21+3!N22+3!N26+3!N27+3!N33+3!N35</f>
        <v>13997.730000000001</v>
      </c>
      <c r="H40" s="114">
        <f t="shared" si="5"/>
        <v>114069.94</v>
      </c>
      <c r="I40" s="138"/>
      <c r="J40" s="79"/>
      <c r="K40" s="79"/>
      <c r="L40" s="79"/>
      <c r="M40" s="79"/>
      <c r="N40" s="79"/>
      <c r="O40" s="79"/>
      <c r="P40" s="69"/>
      <c r="Q40" s="69"/>
      <c r="R40" s="69"/>
      <c r="S40" s="69"/>
      <c r="T40" s="69" t="s">
        <v>178</v>
      </c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</row>
    <row r="41" spans="1:36" ht="15">
      <c r="A41" s="81">
        <v>4</v>
      </c>
      <c r="B41" s="118">
        <v>865.5</v>
      </c>
      <c r="C41" s="119">
        <f t="shared" si="6"/>
        <v>8308.8</v>
      </c>
      <c r="D41" s="125">
        <f t="shared" si="7"/>
        <v>10212.900000000001</v>
      </c>
      <c r="E41" s="114">
        <f t="shared" si="4"/>
        <v>111130.20000000001</v>
      </c>
      <c r="F41" s="118">
        <f>4!N23+4!N24+4!N25+4!N28+4!N29+4!N31+4!N32+4!N34</f>
        <v>97592.91</v>
      </c>
      <c r="G41" s="119">
        <f>4!N21+4!N22+4!N26+4!N27+4!N33+4!N35</f>
        <v>10908.69</v>
      </c>
      <c r="H41" s="114">
        <f t="shared" si="5"/>
        <v>108501.6</v>
      </c>
      <c r="I41" s="138"/>
      <c r="J41" s="79"/>
      <c r="K41" s="79"/>
      <c r="L41" s="79"/>
      <c r="M41" s="79"/>
      <c r="N41" s="79"/>
      <c r="O41" s="79"/>
      <c r="P41" s="69"/>
      <c r="Q41" s="69"/>
      <c r="R41" s="69"/>
      <c r="S41" s="69"/>
      <c r="T41" s="69" t="s">
        <v>146</v>
      </c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</row>
    <row r="42" spans="1:36" ht="15">
      <c r="A42" s="115">
        <v>5</v>
      </c>
      <c r="B42" s="116">
        <v>856.5</v>
      </c>
      <c r="C42" s="119">
        <f t="shared" si="6"/>
        <v>8222.4</v>
      </c>
      <c r="D42" s="125">
        <f t="shared" si="7"/>
        <v>10106.7</v>
      </c>
      <c r="E42" s="114">
        <f t="shared" si="4"/>
        <v>109974.6</v>
      </c>
      <c r="F42" s="116">
        <f>5!N23+5!N24+5!N25+5!N28+5!N29+5!N31+5!N32+5!N34</f>
        <v>97930.98999999999</v>
      </c>
      <c r="G42" s="117">
        <f>5!N21+5!N22+5!N26+5!N27+5!N33</f>
        <v>3313.78</v>
      </c>
      <c r="H42" s="114">
        <f t="shared" si="5"/>
        <v>101244.76999999999</v>
      </c>
      <c r="I42" s="138"/>
      <c r="J42" s="79"/>
      <c r="K42" s="79"/>
      <c r="L42" s="79"/>
      <c r="M42" s="79"/>
      <c r="N42" s="79"/>
      <c r="O42" s="79"/>
      <c r="P42" s="69"/>
      <c r="Q42" s="69"/>
      <c r="R42" s="69"/>
      <c r="S42" s="69"/>
      <c r="T42" s="69" t="s">
        <v>152</v>
      </c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</row>
    <row r="43" spans="1:36" ht="15">
      <c r="A43" s="81">
        <v>6</v>
      </c>
      <c r="B43" s="118">
        <v>869.4</v>
      </c>
      <c r="C43" s="119">
        <f t="shared" si="6"/>
        <v>8346.24</v>
      </c>
      <c r="D43" s="125">
        <f t="shared" si="7"/>
        <v>10258.92</v>
      </c>
      <c r="E43" s="114">
        <f t="shared" si="4"/>
        <v>111630.96</v>
      </c>
      <c r="F43" s="118">
        <f>6!N23+6!N24+6!N25+6!N28+6!N29+6!N31+6!N32+6!N35</f>
        <v>96916.62999999999</v>
      </c>
      <c r="G43" s="119">
        <f>6!N22+6!N21+6!N26+6!N27+6!N34+6!N35</f>
        <v>66464.40000000001</v>
      </c>
      <c r="H43" s="114">
        <f t="shared" si="5"/>
        <v>163381.03</v>
      </c>
      <c r="I43" s="138"/>
      <c r="J43" s="79"/>
      <c r="K43" s="79"/>
      <c r="L43" s="79"/>
      <c r="M43" s="79"/>
      <c r="N43" s="79"/>
      <c r="O43" s="79"/>
      <c r="P43" s="69"/>
      <c r="Q43" s="69"/>
      <c r="R43" s="69"/>
      <c r="S43" s="69"/>
      <c r="T43" s="69" t="s">
        <v>176</v>
      </c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</row>
    <row r="44" spans="1:36" ht="15">
      <c r="A44" s="115">
        <v>7</v>
      </c>
      <c r="B44" s="116">
        <v>863.9</v>
      </c>
      <c r="C44" s="119">
        <f t="shared" si="6"/>
        <v>8293.439999999999</v>
      </c>
      <c r="D44" s="125">
        <f t="shared" si="7"/>
        <v>10194.02</v>
      </c>
      <c r="E44" s="114">
        <f t="shared" si="4"/>
        <v>110924.76</v>
      </c>
      <c r="F44" s="116">
        <f>7!N23+7!N24+7!N25+7!N28+7!N29+7!N31+7!N32+7!N34</f>
        <v>98156.34</v>
      </c>
      <c r="G44" s="117">
        <f>7!N21+7!N22+7!N26+7!N27+7!N33</f>
        <v>15474.22</v>
      </c>
      <c r="H44" s="114">
        <f t="shared" si="5"/>
        <v>113630.56</v>
      </c>
      <c r="I44" s="138"/>
      <c r="J44" s="79"/>
      <c r="K44" s="79"/>
      <c r="L44" s="79"/>
      <c r="M44" s="79"/>
      <c r="N44" s="79"/>
      <c r="O44" s="79"/>
      <c r="P44" s="69"/>
      <c r="Q44" s="69"/>
      <c r="R44" s="69"/>
      <c r="S44" s="69"/>
      <c r="T44" s="69" t="s">
        <v>175</v>
      </c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</row>
    <row r="45" spans="1:36" ht="15">
      <c r="A45" s="81">
        <v>8</v>
      </c>
      <c r="B45" s="118">
        <v>850.6</v>
      </c>
      <c r="C45" s="119">
        <f t="shared" si="6"/>
        <v>8165.76</v>
      </c>
      <c r="D45" s="125">
        <f t="shared" si="7"/>
        <v>10037.080000000002</v>
      </c>
      <c r="E45" s="114">
        <f t="shared" si="4"/>
        <v>109217.04000000001</v>
      </c>
      <c r="F45" s="118">
        <f>8!N23+8!N24+8!N25+8!N28+8!N29+8!N31+8!N32</f>
        <v>95339.14</v>
      </c>
      <c r="G45" s="119">
        <f>8!N21+8!N22+8!N26+8!N27+8!N33</f>
        <v>8676.24</v>
      </c>
      <c r="H45" s="114">
        <f t="shared" si="5"/>
        <v>104015.38</v>
      </c>
      <c r="I45" s="138"/>
      <c r="J45" s="79"/>
      <c r="K45" s="79"/>
      <c r="L45" s="79"/>
      <c r="M45" s="79"/>
      <c r="N45" s="79"/>
      <c r="O45" s="79"/>
      <c r="P45" s="69"/>
      <c r="Q45" s="69"/>
      <c r="R45" s="69"/>
      <c r="S45" s="69"/>
      <c r="T45" s="69" t="s">
        <v>180</v>
      </c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</row>
    <row r="46" spans="1:36" ht="15">
      <c r="A46" s="115">
        <v>9</v>
      </c>
      <c r="B46" s="116">
        <v>858.8</v>
      </c>
      <c r="C46" s="119">
        <f t="shared" si="6"/>
        <v>8244.48</v>
      </c>
      <c r="D46" s="125">
        <f t="shared" si="7"/>
        <v>10133.84</v>
      </c>
      <c r="E46" s="114">
        <f t="shared" si="4"/>
        <v>110269.92</v>
      </c>
      <c r="F46" s="116">
        <f>9!N23+9!N24+9!N25+9!N28+9!N29+9!N31+9!N32</f>
        <v>96612.45</v>
      </c>
      <c r="G46" s="117">
        <f>9!N21+9!N22+9!N26+9!N27+9!N33+9!N34</f>
        <v>4596.950000000001</v>
      </c>
      <c r="H46" s="114">
        <f t="shared" si="5"/>
        <v>101209.4</v>
      </c>
      <c r="I46" s="138"/>
      <c r="J46" s="79"/>
      <c r="K46" s="79"/>
      <c r="L46" s="79"/>
      <c r="M46" s="79"/>
      <c r="N46" s="79"/>
      <c r="O46" s="79"/>
      <c r="P46" s="69"/>
      <c r="Q46" s="69"/>
      <c r="R46" s="69"/>
      <c r="S46" s="69"/>
      <c r="T46" s="69" t="s">
        <v>184</v>
      </c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</row>
    <row r="47" spans="1:36" ht="15">
      <c r="A47" s="120" t="s">
        <v>87</v>
      </c>
      <c r="B47" s="121">
        <f>SUM(B38:B46)</f>
        <v>7842.2</v>
      </c>
      <c r="C47" s="120">
        <f>SUM(C38:C46)</f>
        <v>75285.12</v>
      </c>
      <c r="D47" s="120">
        <f>SUM(D38:D46)</f>
        <v>92537.96</v>
      </c>
      <c r="E47" s="120">
        <f>SUM(E38:E46)</f>
        <v>1006938.4800000001</v>
      </c>
      <c r="F47" s="120">
        <f>SUM(F38:F46)</f>
        <v>886445.0099999999</v>
      </c>
      <c r="G47" s="120">
        <f>SUM(G38:G46)</f>
        <v>151366.30000000002</v>
      </c>
      <c r="H47" s="135">
        <f>SUM(H38:H46)</f>
        <v>1037811.31</v>
      </c>
      <c r="I47" s="137"/>
      <c r="J47" s="100">
        <f>H48-B25</f>
        <v>0</v>
      </c>
      <c r="K47" s="79"/>
      <c r="L47" s="79"/>
      <c r="M47" s="79"/>
      <c r="N47" s="79"/>
      <c r="O47" s="79"/>
      <c r="P47" s="69"/>
      <c r="Q47" s="69"/>
      <c r="R47" s="69"/>
      <c r="S47" s="69"/>
      <c r="T47" s="69" t="s">
        <v>196</v>
      </c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</row>
    <row r="48" spans="1:36" ht="15">
      <c r="A48" s="110" t="s">
        <v>88</v>
      </c>
      <c r="B48" s="111">
        <f>B37+B47</f>
        <v>11042.5</v>
      </c>
      <c r="C48" s="110">
        <f>C37+C47</f>
        <v>106008</v>
      </c>
      <c r="D48" s="110">
        <f>D37+D47</f>
        <v>130301.5</v>
      </c>
      <c r="E48" s="110">
        <f>E37+E47</f>
        <v>1417857.0000000002</v>
      </c>
      <c r="F48" s="110">
        <f>F37+F47</f>
        <v>1340298.6099999999</v>
      </c>
      <c r="G48" s="110">
        <f>G37+G47</f>
        <v>214715.86000000002</v>
      </c>
      <c r="H48" s="136">
        <f>H37+H47</f>
        <v>1555014.47</v>
      </c>
      <c r="I48" s="137"/>
      <c r="J48" s="79"/>
      <c r="K48" s="79"/>
      <c r="L48" s="79"/>
      <c r="M48" s="79"/>
      <c r="N48" s="79"/>
      <c r="O48" s="79"/>
      <c r="P48" s="69"/>
      <c r="Q48" s="69"/>
      <c r="R48" s="69"/>
      <c r="S48" s="126" t="s">
        <v>212</v>
      </c>
      <c r="T48" s="69" t="s">
        <v>118</v>
      </c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</row>
    <row r="49" spans="16:36" ht="14.25">
      <c r="P49" s="69"/>
      <c r="Q49" s="69"/>
      <c r="R49" s="69"/>
      <c r="S49" s="69"/>
      <c r="T49" s="69" t="s">
        <v>119</v>
      </c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</row>
    <row r="50" spans="16:36" ht="14.25">
      <c r="P50" s="69"/>
      <c r="Q50" s="69"/>
      <c r="R50" s="69"/>
      <c r="S50" s="69"/>
      <c r="T50" s="69" t="s">
        <v>158</v>
      </c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</row>
    <row r="51" spans="16:36" ht="14.25">
      <c r="P51" s="69"/>
      <c r="Q51" s="69"/>
      <c r="R51" s="69"/>
      <c r="S51" s="69"/>
      <c r="T51" s="69" t="s">
        <v>136</v>
      </c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</row>
    <row r="52" spans="16:36" ht="14.25">
      <c r="P52" s="69"/>
      <c r="Q52" s="69"/>
      <c r="R52" s="69"/>
      <c r="S52" s="69"/>
      <c r="T52" s="69" t="s">
        <v>137</v>
      </c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</row>
    <row r="53" spans="16:36" ht="14.25">
      <c r="P53" s="69"/>
      <c r="Q53" s="69"/>
      <c r="R53" s="69"/>
      <c r="S53" s="69"/>
      <c r="T53" s="69" t="s">
        <v>141</v>
      </c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</row>
    <row r="54" spans="16:36" ht="14.25">
      <c r="P54" s="69"/>
      <c r="Q54" s="69"/>
      <c r="R54" s="69"/>
      <c r="S54" s="69"/>
      <c r="T54" s="69" t="s">
        <v>148</v>
      </c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</row>
    <row r="55" spans="16:36" ht="14.25">
      <c r="P55" s="69"/>
      <c r="Q55" s="69"/>
      <c r="R55" s="69"/>
      <c r="S55" s="69"/>
      <c r="T55" s="69" t="s">
        <v>146</v>
      </c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</row>
    <row r="56" spans="16:36" ht="14.25">
      <c r="P56" s="69"/>
      <c r="Q56" s="69"/>
      <c r="R56" s="69"/>
      <c r="S56" s="69"/>
      <c r="T56" s="69" t="s">
        <v>157</v>
      </c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</row>
    <row r="57" spans="16:36" ht="14.25">
      <c r="P57" s="69"/>
      <c r="Q57" s="69"/>
      <c r="R57" s="69"/>
      <c r="S57" s="69"/>
      <c r="T57" s="69" t="s">
        <v>160</v>
      </c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</row>
    <row r="58" spans="16:36" ht="14.25">
      <c r="P58" s="69"/>
      <c r="Q58" s="69"/>
      <c r="R58" s="69"/>
      <c r="S58" s="69"/>
      <c r="T58" s="69" t="s">
        <v>167</v>
      </c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</row>
    <row r="59" spans="16:36" ht="14.25">
      <c r="P59" s="69"/>
      <c r="Q59" s="69"/>
      <c r="R59" s="69"/>
      <c r="S59" s="69"/>
      <c r="T59" s="69" t="s">
        <v>171</v>
      </c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</row>
    <row r="60" spans="16:36" ht="14.25">
      <c r="P60" s="69"/>
      <c r="Q60" s="69"/>
      <c r="R60" s="69"/>
      <c r="S60" s="126" t="s">
        <v>213</v>
      </c>
      <c r="T60" s="69" t="s">
        <v>118</v>
      </c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</row>
    <row r="61" spans="16:36" ht="14.25">
      <c r="P61" s="69"/>
      <c r="Q61" s="69"/>
      <c r="R61" s="69"/>
      <c r="S61" s="69"/>
      <c r="T61" s="69" t="s">
        <v>124</v>
      </c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</row>
    <row r="62" spans="16:36" ht="14.25">
      <c r="P62" s="69"/>
      <c r="Q62" s="69"/>
      <c r="R62" s="69"/>
      <c r="S62" s="69"/>
      <c r="T62" s="69" t="s">
        <v>125</v>
      </c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</row>
    <row r="63" spans="16:36" ht="14.25">
      <c r="P63" s="69"/>
      <c r="Q63" s="69"/>
      <c r="R63" s="69"/>
      <c r="S63" s="69"/>
      <c r="T63" s="69" t="s">
        <v>138</v>
      </c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</row>
    <row r="64" spans="16:36" ht="14.25">
      <c r="P64" s="69"/>
      <c r="Q64" s="69"/>
      <c r="R64" s="69"/>
      <c r="S64" s="69"/>
      <c r="T64" s="69" t="s">
        <v>142</v>
      </c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</row>
    <row r="65" spans="16:36" ht="14.25">
      <c r="P65" s="69"/>
      <c r="Q65" s="69"/>
      <c r="R65" s="69"/>
      <c r="S65" s="69"/>
      <c r="T65" s="69" t="s">
        <v>167</v>
      </c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</row>
    <row r="66" spans="16:36" ht="14.25">
      <c r="P66" s="69"/>
      <c r="Q66" s="69"/>
      <c r="R66" s="69"/>
      <c r="S66" s="69"/>
      <c r="T66" s="69" t="s">
        <v>186</v>
      </c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</row>
    <row r="67" spans="16:36" ht="14.25">
      <c r="P67" s="69"/>
      <c r="Q67" s="69"/>
      <c r="R67" s="69"/>
      <c r="S67" s="126" t="s">
        <v>214</v>
      </c>
      <c r="T67" s="69" t="s">
        <v>118</v>
      </c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</row>
    <row r="68" spans="16:36" ht="14.25">
      <c r="P68" s="69"/>
      <c r="Q68" s="69"/>
      <c r="R68" s="69"/>
      <c r="S68" s="69"/>
      <c r="T68" s="69" t="s">
        <v>126</v>
      </c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</row>
    <row r="69" spans="16:36" ht="14.25">
      <c r="P69" s="69"/>
      <c r="Q69" s="69"/>
      <c r="R69" s="69"/>
      <c r="S69" s="69"/>
      <c r="T69" s="69" t="s">
        <v>182</v>
      </c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</row>
    <row r="70" spans="16:36" ht="14.25">
      <c r="P70" s="69"/>
      <c r="Q70" s="69"/>
      <c r="R70" s="69"/>
      <c r="S70" s="69"/>
      <c r="T70" s="69" t="s">
        <v>126</v>
      </c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</row>
    <row r="71" spans="16:36" ht="14.25">
      <c r="P71" s="69"/>
      <c r="Q71" s="69"/>
      <c r="R71" s="69"/>
      <c r="S71" s="69"/>
      <c r="T71" s="69" t="s">
        <v>182</v>
      </c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</row>
    <row r="72" spans="16:36" ht="14.25">
      <c r="P72" s="69"/>
      <c r="Q72" s="69"/>
      <c r="R72" s="69"/>
      <c r="S72" s="126" t="s">
        <v>215</v>
      </c>
      <c r="T72" s="69" t="s">
        <v>128</v>
      </c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</row>
    <row r="73" spans="16:36" ht="14.25">
      <c r="P73" s="69"/>
      <c r="Q73" s="69"/>
      <c r="R73" s="69"/>
      <c r="S73" s="69"/>
      <c r="T73" s="69" t="s">
        <v>144</v>
      </c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</row>
    <row r="74" spans="16:36" ht="14.25">
      <c r="P74" s="69"/>
      <c r="Q74" s="69"/>
      <c r="R74" s="69"/>
      <c r="S74" s="69"/>
      <c r="T74" s="69" t="s">
        <v>164</v>
      </c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</row>
    <row r="75" spans="16:36" ht="14.25">
      <c r="P75" s="69"/>
      <c r="Q75" s="69"/>
      <c r="R75" s="69"/>
      <c r="S75" s="69"/>
      <c r="T75" s="69" t="s">
        <v>177</v>
      </c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</row>
    <row r="76" spans="16:36" ht="14.25">
      <c r="P76" s="69"/>
      <c r="Q76" s="69"/>
      <c r="R76" s="69"/>
      <c r="S76" s="69"/>
      <c r="T76" s="69" t="s">
        <v>188</v>
      </c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</row>
    <row r="77" spans="16:36" ht="14.25">
      <c r="P77" s="69"/>
      <c r="Q77" s="69"/>
      <c r="R77" s="69"/>
      <c r="S77" s="69"/>
      <c r="T77" s="69" t="s">
        <v>187</v>
      </c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</row>
    <row r="78" spans="16:36" ht="14.25">
      <c r="P78" s="69"/>
      <c r="Q78" s="69"/>
      <c r="R78" s="69"/>
      <c r="S78" s="69"/>
      <c r="T78" s="69" t="s">
        <v>189</v>
      </c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</row>
    <row r="79" spans="16:36" ht="14.25">
      <c r="P79" s="69"/>
      <c r="Q79" s="69"/>
      <c r="R79" s="69"/>
      <c r="S79" s="69"/>
      <c r="T79" s="69" t="s">
        <v>192</v>
      </c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</row>
    <row r="80" spans="16:36" ht="14.25">
      <c r="P80" s="69"/>
      <c r="Q80" s="69"/>
      <c r="R80" s="69"/>
      <c r="S80" s="69"/>
      <c r="T80" s="69" t="s">
        <v>197</v>
      </c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</row>
    <row r="81" spans="16:36" ht="14.25">
      <c r="P81" s="69"/>
      <c r="Q81" s="69"/>
      <c r="R81" s="69"/>
      <c r="S81" s="69"/>
      <c r="T81" s="69" t="s">
        <v>203</v>
      </c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</row>
    <row r="82" spans="16:36" ht="14.25">
      <c r="P82" s="69"/>
      <c r="Q82" s="69"/>
      <c r="R82" s="69"/>
      <c r="S82" s="126" t="s">
        <v>216</v>
      </c>
      <c r="T82" s="69" t="s">
        <v>143</v>
      </c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</row>
    <row r="83" spans="16:36" ht="14.25">
      <c r="P83" s="69"/>
      <c r="Q83" s="69"/>
      <c r="R83" s="69"/>
      <c r="S83" s="69"/>
      <c r="T83" s="69" t="s">
        <v>150</v>
      </c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</row>
    <row r="84" spans="16:36" ht="14.25">
      <c r="P84" s="69"/>
      <c r="Q84" s="69"/>
      <c r="R84" s="69"/>
      <c r="S84" s="69"/>
      <c r="T84" s="69" t="s">
        <v>151</v>
      </c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</row>
    <row r="85" spans="16:36" ht="14.25">
      <c r="P85" s="69"/>
      <c r="Q85" s="69"/>
      <c r="R85" s="69"/>
      <c r="S85" s="69"/>
      <c r="T85" s="69" t="s">
        <v>162</v>
      </c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</row>
    <row r="86" spans="16:36" ht="14.25">
      <c r="P86" s="69"/>
      <c r="Q86" s="69"/>
      <c r="R86" s="69"/>
      <c r="S86" s="69"/>
      <c r="T86" s="69" t="s">
        <v>161</v>
      </c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</row>
    <row r="87" spans="16:36" ht="14.25">
      <c r="P87" s="69"/>
      <c r="Q87" s="69"/>
      <c r="R87" s="69"/>
      <c r="S87" s="69"/>
      <c r="T87" s="69" t="s">
        <v>163</v>
      </c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</row>
    <row r="88" spans="16:36" ht="14.25">
      <c r="P88" s="69"/>
      <c r="Q88" s="69"/>
      <c r="R88" s="69"/>
      <c r="S88" s="69"/>
      <c r="T88" s="69" t="s">
        <v>166</v>
      </c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</row>
    <row r="89" spans="16:36" ht="14.25">
      <c r="P89" s="69"/>
      <c r="Q89" s="69"/>
      <c r="R89" s="69"/>
      <c r="S89" s="69"/>
      <c r="T89" s="69" t="s">
        <v>165</v>
      </c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</row>
    <row r="90" spans="16:36" ht="14.25">
      <c r="P90" s="69"/>
      <c r="Q90" s="69"/>
      <c r="R90" s="69"/>
      <c r="S90" s="69"/>
      <c r="T90" s="69" t="s">
        <v>173</v>
      </c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</row>
    <row r="91" spans="16:36" ht="14.25">
      <c r="P91" s="69"/>
      <c r="Q91" s="69"/>
      <c r="R91" s="69"/>
      <c r="S91" s="126" t="s">
        <v>217</v>
      </c>
      <c r="T91" s="69" t="s">
        <v>174</v>
      </c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</row>
    <row r="92" spans="16:36" ht="14.25">
      <c r="P92" s="69"/>
      <c r="Q92" s="69"/>
      <c r="R92" s="69"/>
      <c r="S92" s="69"/>
      <c r="T92" s="69" t="s">
        <v>159</v>
      </c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</row>
    <row r="93" spans="16:36" ht="14.25">
      <c r="P93" s="69"/>
      <c r="Q93" s="69"/>
      <c r="R93" s="69"/>
      <c r="S93" s="69"/>
      <c r="T93" s="69" t="s">
        <v>173</v>
      </c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</row>
    <row r="94" spans="16:36" ht="14.25">
      <c r="P94" s="69"/>
      <c r="Q94" s="69"/>
      <c r="R94" s="69"/>
      <c r="S94" s="69"/>
      <c r="T94" s="69" t="s">
        <v>193</v>
      </c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</row>
    <row r="95" spans="16:36" ht="14.25">
      <c r="P95" s="69"/>
      <c r="Q95" s="69"/>
      <c r="R95" s="69"/>
      <c r="S95" s="69"/>
      <c r="T95" s="69" t="s">
        <v>198</v>
      </c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</row>
    <row r="96" spans="16:36" ht="14.25">
      <c r="P96" s="69"/>
      <c r="Q96" s="69"/>
      <c r="R96" s="69"/>
      <c r="S96" s="69"/>
      <c r="T96" s="69" t="s">
        <v>204</v>
      </c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</row>
    <row r="97" spans="16:36" ht="14.25">
      <c r="P97" s="69"/>
      <c r="Q97" s="69"/>
      <c r="R97" s="69"/>
      <c r="S97" s="126" t="s">
        <v>218</v>
      </c>
      <c r="T97" s="69" t="s">
        <v>127</v>
      </c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</row>
    <row r="98" spans="16:36" ht="14.25">
      <c r="P98" s="69"/>
      <c r="Q98" s="69"/>
      <c r="R98" s="69"/>
      <c r="S98" s="69"/>
      <c r="T98" s="69" t="s">
        <v>123</v>
      </c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</row>
    <row r="99" spans="16:36" ht="14.25">
      <c r="P99" s="69"/>
      <c r="Q99" s="69"/>
      <c r="R99" s="69"/>
      <c r="S99" s="69"/>
      <c r="T99" s="69" t="s">
        <v>199</v>
      </c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</row>
    <row r="100" spans="16:36" ht="14.25">
      <c r="P100" s="69"/>
      <c r="Q100" s="69"/>
      <c r="R100" s="69"/>
      <c r="S100" s="126" t="s">
        <v>219</v>
      </c>
      <c r="T100" s="69" t="s">
        <v>200</v>
      </c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</row>
    <row r="101" spans="16:36" ht="14.25">
      <c r="P101" s="69"/>
      <c r="Q101" s="69"/>
      <c r="R101" s="69"/>
      <c r="S101" s="69"/>
      <c r="T101" s="69" t="s">
        <v>201</v>
      </c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</row>
    <row r="102" spans="16:36" ht="14.25">
      <c r="P102" s="69"/>
      <c r="Q102" s="69"/>
      <c r="R102" s="69"/>
      <c r="S102" s="69"/>
      <c r="T102" s="69" t="s">
        <v>139</v>
      </c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</row>
    <row r="103" spans="16:36" ht="14.25">
      <c r="P103" s="69"/>
      <c r="Q103" s="69"/>
      <c r="R103" s="69"/>
      <c r="S103" s="69"/>
      <c r="T103" s="69" t="s">
        <v>140</v>
      </c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</row>
    <row r="104" spans="16:36" ht="14.25">
      <c r="P104" s="69"/>
      <c r="Q104" s="69"/>
      <c r="R104" s="69"/>
      <c r="S104" s="69"/>
      <c r="T104" s="69" t="s">
        <v>203</v>
      </c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</row>
    <row r="105" spans="16:36" ht="14.25">
      <c r="P105" s="69"/>
      <c r="Q105" s="69"/>
      <c r="R105" s="69"/>
      <c r="S105" s="126" t="s">
        <v>220</v>
      </c>
      <c r="T105" s="69" t="s">
        <v>153</v>
      </c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</row>
    <row r="106" spans="16:36" ht="14.25">
      <c r="P106" s="69"/>
      <c r="Q106" s="69"/>
      <c r="R106" s="69"/>
      <c r="S106" s="69"/>
      <c r="T106" s="69" t="s">
        <v>140</v>
      </c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</row>
  </sheetData>
  <sheetProtection/>
  <printOptions/>
  <pageMargins left="0.75" right="0.75" top="1" bottom="1" header="0.5" footer="0.5"/>
  <pageSetup horizontalDpi="600" verticalDpi="600" orientation="landscape" paperSize="9" scale="64" r:id="rId1"/>
  <rowBreaks count="2" manualBreakCount="2">
    <brk id="48" max="33" man="1"/>
    <brk id="83" max="33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2">
      <selection activeCell="M31" sqref="M31"/>
    </sheetView>
  </sheetViews>
  <sheetFormatPr defaultColWidth="9.140625" defaultRowHeight="12.75"/>
  <cols>
    <col min="1" max="1" width="22.57421875" style="0" customWidth="1"/>
    <col min="14" max="14" width="10.7109375" style="0" customWidth="1"/>
    <col min="16" max="16" width="29.8515625" style="0" customWidth="1"/>
    <col min="17" max="17" width="15.140625" style="0" customWidth="1"/>
  </cols>
  <sheetData>
    <row r="1" ht="12.75">
      <c r="A1" s="27" t="s">
        <v>239</v>
      </c>
    </row>
    <row r="2" spans="1:20" ht="15">
      <c r="A2" s="2" t="s">
        <v>21</v>
      </c>
      <c r="E2" t="s">
        <v>22</v>
      </c>
      <c r="H2" s="13">
        <v>896</v>
      </c>
      <c r="P2" s="2" t="s">
        <v>223</v>
      </c>
      <c r="Q2" s="42"/>
      <c r="R2" s="42"/>
      <c r="S2" s="42"/>
      <c r="T2" s="42"/>
    </row>
    <row r="3" spans="16:20" ht="15">
      <c r="P3" s="42"/>
      <c r="Q3" s="42"/>
      <c r="R3" s="42"/>
      <c r="S3" s="42"/>
      <c r="T3" s="42"/>
    </row>
    <row r="4" spans="1:20" ht="15.75">
      <c r="A4" t="s">
        <v>100</v>
      </c>
      <c r="B4" s="24"/>
      <c r="C4" s="31">
        <f>'[1]2'!$N$16</f>
        <v>6950.574000000037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P4" s="42" t="s">
        <v>116</v>
      </c>
      <c r="Q4" s="63">
        <f>C4</f>
        <v>6950.574000000037</v>
      </c>
      <c r="R4" s="42"/>
      <c r="S4" s="42"/>
      <c r="T4" s="42"/>
    </row>
    <row r="5" spans="2:20" ht="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P5" s="42"/>
      <c r="Q5" s="42"/>
      <c r="R5" s="42"/>
      <c r="S5" s="42"/>
      <c r="T5" s="42"/>
    </row>
    <row r="6" spans="1:20" ht="15.75">
      <c r="A6" s="5"/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2" t="s">
        <v>11</v>
      </c>
      <c r="L6" s="32" t="s">
        <v>12</v>
      </c>
      <c r="M6" s="32" t="s">
        <v>13</v>
      </c>
      <c r="N6" s="32" t="s">
        <v>14</v>
      </c>
      <c r="P6" s="43"/>
      <c r="Q6" s="43" t="s">
        <v>14</v>
      </c>
      <c r="R6" s="42"/>
      <c r="S6" s="42"/>
      <c r="T6" s="42"/>
    </row>
    <row r="7" spans="1:20" ht="15.75">
      <c r="A7" s="6" t="s">
        <v>1</v>
      </c>
      <c r="B7" s="33">
        <v>8613.12</v>
      </c>
      <c r="C7" s="33">
        <v>8613.12</v>
      </c>
      <c r="D7" s="33">
        <v>8613.12</v>
      </c>
      <c r="E7" s="33">
        <v>8613.12</v>
      </c>
      <c r="F7" s="33">
        <v>8613.12</v>
      </c>
      <c r="G7" s="33">
        <v>8613.12</v>
      </c>
      <c r="H7" s="33">
        <v>8588.16</v>
      </c>
      <c r="I7" s="33">
        <v>8600.64</v>
      </c>
      <c r="J7" s="33">
        <v>10564.54</v>
      </c>
      <c r="K7" s="33">
        <v>10564.54</v>
      </c>
      <c r="L7" s="33">
        <v>10564.54</v>
      </c>
      <c r="M7" s="33">
        <v>10564.54</v>
      </c>
      <c r="N7" s="33">
        <f>SUM(B7:M7)</f>
        <v>111125.68000000002</v>
      </c>
      <c r="P7" s="54" t="s">
        <v>1</v>
      </c>
      <c r="Q7" s="54">
        <f>N7</f>
        <v>111125.68000000002</v>
      </c>
      <c r="R7" s="42"/>
      <c r="S7" s="42"/>
      <c r="T7" s="42"/>
    </row>
    <row r="8" spans="1:20" ht="15.75">
      <c r="A8" s="5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P8" s="53"/>
      <c r="Q8" s="53"/>
      <c r="R8" s="42"/>
      <c r="S8" s="42"/>
      <c r="T8" s="42"/>
    </row>
    <row r="9" spans="1:20" ht="15.75">
      <c r="A9" s="7" t="s">
        <v>15</v>
      </c>
      <c r="B9" s="23">
        <v>7946.67</v>
      </c>
      <c r="C9" s="23">
        <v>9164.75</v>
      </c>
      <c r="D9" s="23">
        <v>6721.44</v>
      </c>
      <c r="E9" s="23">
        <v>7367.79</v>
      </c>
      <c r="F9" s="23">
        <v>11155.3</v>
      </c>
      <c r="G9" s="23">
        <v>8952.36</v>
      </c>
      <c r="H9" s="23">
        <v>8685.86</v>
      </c>
      <c r="I9" s="23">
        <v>7323.3</v>
      </c>
      <c r="J9" s="23">
        <v>15969.6</v>
      </c>
      <c r="K9" s="23">
        <v>10075.22</v>
      </c>
      <c r="L9" s="23">
        <v>9140.08</v>
      </c>
      <c r="M9" s="23">
        <v>9594.12</v>
      </c>
      <c r="N9" s="23">
        <f>SUM(B9:M9)</f>
        <v>112096.49</v>
      </c>
      <c r="P9" s="55" t="s">
        <v>15</v>
      </c>
      <c r="Q9" s="55">
        <f>N9</f>
        <v>112096.49</v>
      </c>
      <c r="R9" s="42"/>
      <c r="S9" s="42"/>
      <c r="T9" s="42"/>
    </row>
    <row r="10" spans="1:20" ht="15.75">
      <c r="A10" s="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4"/>
      <c r="P10" s="56"/>
      <c r="Q10" s="57"/>
      <c r="R10" s="42"/>
      <c r="S10" s="42"/>
      <c r="T10" s="42"/>
    </row>
    <row r="11" spans="1:20" ht="15.75">
      <c r="A11" s="1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5"/>
      <c r="P11" s="42" t="s">
        <v>106</v>
      </c>
      <c r="Q11" s="58"/>
      <c r="R11" s="42"/>
      <c r="S11" s="42"/>
      <c r="T11" s="42"/>
    </row>
    <row r="12" spans="1:20" ht="15.75">
      <c r="A12" s="10" t="s">
        <v>16</v>
      </c>
      <c r="B12" s="36">
        <f>SUM(B36)</f>
        <v>8560.26</v>
      </c>
      <c r="C12" s="36">
        <f aca="true" t="shared" si="0" ref="C12:M12">C36</f>
        <v>8648.039999999999</v>
      </c>
      <c r="D12" s="36">
        <f t="shared" si="0"/>
        <v>8646.140000000001</v>
      </c>
      <c r="E12" s="36">
        <f>E36</f>
        <v>8989.859999999999</v>
      </c>
      <c r="F12" s="36">
        <f t="shared" si="0"/>
        <v>19523.519999999997</v>
      </c>
      <c r="G12" s="36">
        <f t="shared" si="0"/>
        <v>9669.4</v>
      </c>
      <c r="H12" s="36">
        <f t="shared" si="0"/>
        <v>7300.389999999999</v>
      </c>
      <c r="I12" s="36">
        <f t="shared" si="0"/>
        <v>8168.55</v>
      </c>
      <c r="J12" s="36">
        <f t="shared" si="0"/>
        <v>8604.96</v>
      </c>
      <c r="K12" s="36">
        <f t="shared" si="0"/>
        <v>8852.83</v>
      </c>
      <c r="L12" s="36">
        <f t="shared" si="0"/>
        <v>9767.4</v>
      </c>
      <c r="M12" s="36">
        <f t="shared" si="0"/>
        <v>9521.33</v>
      </c>
      <c r="N12" s="36">
        <f>SUM(B12:M12)</f>
        <v>116252.68</v>
      </c>
      <c r="P12" s="59" t="s">
        <v>60</v>
      </c>
      <c r="Q12" s="59">
        <f>Q4+Q7-Q9</f>
        <v>5979.764000000054</v>
      </c>
      <c r="R12" s="42"/>
      <c r="S12" s="42"/>
      <c r="T12" s="42"/>
    </row>
    <row r="13" spans="2:20" ht="1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P13" s="60"/>
      <c r="Q13" s="60"/>
      <c r="R13" s="42"/>
      <c r="S13" s="42"/>
      <c r="T13" s="42"/>
    </row>
    <row r="14" spans="1:20" ht="15.75">
      <c r="A14" s="11" t="s">
        <v>20</v>
      </c>
      <c r="B14" s="37">
        <f>B9-B12</f>
        <v>-613.5900000000001</v>
      </c>
      <c r="C14" s="37">
        <f aca="true" t="shared" si="1" ref="C14:N14">C9-C12</f>
        <v>516.710000000001</v>
      </c>
      <c r="D14" s="37">
        <f t="shared" si="1"/>
        <v>-1924.7000000000016</v>
      </c>
      <c r="E14" s="37">
        <f t="shared" si="1"/>
        <v>-1622.0699999999988</v>
      </c>
      <c r="F14" s="37">
        <f t="shared" si="1"/>
        <v>-8368.219999999998</v>
      </c>
      <c r="G14" s="37">
        <f t="shared" si="1"/>
        <v>-717.039999999999</v>
      </c>
      <c r="H14" s="37">
        <f t="shared" si="1"/>
        <v>1385.4700000000012</v>
      </c>
      <c r="I14" s="37">
        <f t="shared" si="1"/>
        <v>-845.25</v>
      </c>
      <c r="J14" s="37">
        <f t="shared" si="1"/>
        <v>7364.640000000001</v>
      </c>
      <c r="K14" s="37">
        <f t="shared" si="1"/>
        <v>1222.3899999999994</v>
      </c>
      <c r="L14" s="37">
        <f t="shared" si="1"/>
        <v>-627.3199999999997</v>
      </c>
      <c r="M14" s="37">
        <f t="shared" si="1"/>
        <v>72.79000000000087</v>
      </c>
      <c r="N14" s="37">
        <f t="shared" si="1"/>
        <v>-4156.189999999988</v>
      </c>
      <c r="P14" s="61"/>
      <c r="Q14" s="61"/>
      <c r="R14" s="42"/>
      <c r="S14" s="42"/>
      <c r="T14" s="42"/>
    </row>
    <row r="15" spans="2:20" ht="15.7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P15" s="42"/>
      <c r="Q15" s="61"/>
      <c r="R15" s="42"/>
      <c r="S15" s="42"/>
      <c r="T15" s="42"/>
    </row>
    <row r="16" spans="1:20" ht="15.75">
      <c r="A16" s="20" t="s">
        <v>60</v>
      </c>
      <c r="B16" s="25">
        <f>C4+B7-B9</f>
        <v>7617.024000000038</v>
      </c>
      <c r="C16" s="38">
        <f aca="true" t="shared" si="2" ref="C16:H16">B16+C7-C9</f>
        <v>7065.394000000038</v>
      </c>
      <c r="D16" s="25">
        <f t="shared" si="2"/>
        <v>8957.07400000004</v>
      </c>
      <c r="E16" s="38">
        <f t="shared" si="2"/>
        <v>10202.404000000039</v>
      </c>
      <c r="F16" s="25">
        <f t="shared" si="2"/>
        <v>7660.224000000042</v>
      </c>
      <c r="G16" s="38">
        <f t="shared" si="2"/>
        <v>7320.984000000042</v>
      </c>
      <c r="H16" s="25">
        <f t="shared" si="2"/>
        <v>7223.2840000000415</v>
      </c>
      <c r="I16" s="38">
        <f>H16+I7-I9</f>
        <v>8500.62400000004</v>
      </c>
      <c r="J16" s="25">
        <f>I16+J7-J9</f>
        <v>3095.5640000000403</v>
      </c>
      <c r="K16" s="38">
        <f>J16+K7-K9</f>
        <v>3584.884000000042</v>
      </c>
      <c r="L16" s="25">
        <f>K16+L7-L9</f>
        <v>5009.344000000043</v>
      </c>
      <c r="M16" s="38">
        <f>L16+M7-M9</f>
        <v>5979.764000000043</v>
      </c>
      <c r="N16" s="25">
        <f>C4+N7-N9</f>
        <v>5979.764000000054</v>
      </c>
      <c r="P16" s="62" t="s">
        <v>107</v>
      </c>
      <c r="Q16" s="62">
        <f>N12</f>
        <v>116252.68</v>
      </c>
      <c r="R16" s="45" t="s">
        <v>108</v>
      </c>
      <c r="S16" s="42"/>
      <c r="T16" s="42"/>
    </row>
    <row r="17" spans="2:20" ht="1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P17" s="42"/>
      <c r="Q17" s="42"/>
      <c r="R17" s="42"/>
      <c r="S17" s="42"/>
      <c r="T17" s="42"/>
    </row>
    <row r="18" spans="1:20" ht="15">
      <c r="A18" s="4" t="s">
        <v>17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P18" s="2" t="s">
        <v>109</v>
      </c>
      <c r="Q18" s="42"/>
      <c r="R18" s="42"/>
      <c r="S18" s="42"/>
      <c r="T18" s="42" t="s">
        <v>110</v>
      </c>
    </row>
    <row r="19" spans="16:20" ht="15">
      <c r="P19" s="42"/>
      <c r="Q19" s="42"/>
      <c r="R19" s="42"/>
      <c r="S19" s="42"/>
      <c r="T19" s="42" t="s">
        <v>121</v>
      </c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7"/>
      <c r="P20" s="46" t="s">
        <v>18</v>
      </c>
      <c r="Q20" s="47"/>
      <c r="R20" s="42"/>
      <c r="S20" s="42"/>
      <c r="T20" s="42" t="s">
        <v>131</v>
      </c>
    </row>
    <row r="21" spans="1:20" ht="15.75">
      <c r="A21" s="3" t="s">
        <v>62</v>
      </c>
      <c r="B21" s="3"/>
      <c r="C21" s="3"/>
      <c r="D21" s="3"/>
      <c r="E21" s="3">
        <v>27.69</v>
      </c>
      <c r="F21" s="3">
        <v>11562.62</v>
      </c>
      <c r="G21" s="3">
        <v>45.46</v>
      </c>
      <c r="H21" s="3">
        <v>21</v>
      </c>
      <c r="I21" s="3">
        <v>3.33</v>
      </c>
      <c r="J21" s="3">
        <v>106.97</v>
      </c>
      <c r="K21" s="3">
        <v>84.21</v>
      </c>
      <c r="L21" s="3">
        <v>1080.75</v>
      </c>
      <c r="M21" s="3"/>
      <c r="N21" s="17">
        <f>SUM(B21:M21)</f>
        <v>12932.029999999999</v>
      </c>
      <c r="P21" s="48" t="s">
        <v>112</v>
      </c>
      <c r="Q21" s="49">
        <f>(Q23+Q24+Q22)*18%</f>
        <v>2545.3367999999996</v>
      </c>
      <c r="R21" s="42"/>
      <c r="S21" s="42"/>
      <c r="T21" s="42" t="s">
        <v>155</v>
      </c>
    </row>
    <row r="22" spans="1:20" ht="15.75">
      <c r="A22" s="3" t="s">
        <v>44</v>
      </c>
      <c r="B22" s="3">
        <v>62.92</v>
      </c>
      <c r="C22" s="3">
        <v>61.96</v>
      </c>
      <c r="D22" s="3">
        <v>61.96</v>
      </c>
      <c r="E22" s="3">
        <v>61.96</v>
      </c>
      <c r="F22" s="3">
        <v>61.96</v>
      </c>
      <c r="G22" s="3">
        <v>72.4</v>
      </c>
      <c r="H22" s="3">
        <v>71.69</v>
      </c>
      <c r="I22" s="3">
        <v>61.96</v>
      </c>
      <c r="J22" s="3">
        <v>64.62</v>
      </c>
      <c r="K22" s="3">
        <v>67.76</v>
      </c>
      <c r="L22" s="3">
        <v>61.96</v>
      </c>
      <c r="M22" s="3">
        <v>105.82</v>
      </c>
      <c r="N22" s="17">
        <f aca="true" t="shared" si="3" ref="N22:N36">SUM(B22:M22)</f>
        <v>816.97</v>
      </c>
      <c r="P22" s="43" t="s">
        <v>44</v>
      </c>
      <c r="Q22" s="43">
        <f>N22</f>
        <v>816.97</v>
      </c>
      <c r="R22" s="42"/>
      <c r="S22" s="42"/>
      <c r="T22" s="42" t="s">
        <v>145</v>
      </c>
    </row>
    <row r="23" spans="1:20" ht="15.75">
      <c r="A23" s="3" t="s">
        <v>63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7">
        <f t="shared" si="3"/>
        <v>0</v>
      </c>
      <c r="P23" s="43" t="s">
        <v>72</v>
      </c>
      <c r="Q23" s="43">
        <f>N27</f>
        <v>391.76</v>
      </c>
      <c r="R23" s="42"/>
      <c r="S23" s="42"/>
      <c r="T23" s="42" t="s">
        <v>154</v>
      </c>
    </row>
    <row r="24" spans="1:20" ht="15.75">
      <c r="A24" s="3" t="s">
        <v>64</v>
      </c>
      <c r="B24" s="3">
        <v>1053.96</v>
      </c>
      <c r="C24" s="3">
        <v>756.9</v>
      </c>
      <c r="D24" s="3">
        <v>756.9</v>
      </c>
      <c r="E24" s="3">
        <v>756.9</v>
      </c>
      <c r="F24" s="3">
        <v>756.9</v>
      </c>
      <c r="G24" s="3">
        <v>756.9</v>
      </c>
      <c r="H24" s="3">
        <v>756.9</v>
      </c>
      <c r="I24" s="3">
        <v>756.9</v>
      </c>
      <c r="J24" s="3">
        <v>756.9</v>
      </c>
      <c r="K24" s="3">
        <v>756.9</v>
      </c>
      <c r="L24" s="3">
        <v>1491.85</v>
      </c>
      <c r="M24" s="3">
        <v>756.9</v>
      </c>
      <c r="N24" s="17">
        <f t="shared" si="3"/>
        <v>10114.809999999998</v>
      </c>
      <c r="P24" s="43" t="s">
        <v>62</v>
      </c>
      <c r="Q24" s="43">
        <f>N21</f>
        <v>12932.029999999999</v>
      </c>
      <c r="R24" s="42"/>
      <c r="S24" s="42"/>
      <c r="T24" s="42" t="s">
        <v>156</v>
      </c>
    </row>
    <row r="25" spans="1:20" ht="15.75">
      <c r="A25" s="3" t="s">
        <v>65</v>
      </c>
      <c r="B25" s="3">
        <v>321.33</v>
      </c>
      <c r="C25" s="3">
        <v>378.04</v>
      </c>
      <c r="D25" s="3">
        <v>378.04</v>
      </c>
      <c r="E25" s="3">
        <v>491.45</v>
      </c>
      <c r="F25" s="3">
        <v>340.23</v>
      </c>
      <c r="G25" s="3">
        <v>359.14</v>
      </c>
      <c r="H25" s="3">
        <v>434.74</v>
      </c>
      <c r="I25" s="3">
        <v>415.84</v>
      </c>
      <c r="J25" s="3">
        <v>396.94</v>
      </c>
      <c r="K25" s="3">
        <v>434.74</v>
      </c>
      <c r="L25" s="3">
        <v>378.04</v>
      </c>
      <c r="M25" s="3">
        <v>411.12</v>
      </c>
      <c r="N25" s="17">
        <f t="shared" si="3"/>
        <v>4739.650000000001</v>
      </c>
      <c r="P25" s="43" t="s">
        <v>79</v>
      </c>
      <c r="Q25" s="43">
        <f>N29</f>
        <v>1915.8900000000003</v>
      </c>
      <c r="R25" s="42"/>
      <c r="S25" s="42"/>
      <c r="T25" s="42" t="s">
        <v>172</v>
      </c>
    </row>
    <row r="26" spans="1:20" ht="15.75">
      <c r="A26" s="3" t="s">
        <v>66</v>
      </c>
      <c r="B26" s="3">
        <v>948.34</v>
      </c>
      <c r="C26" s="3">
        <v>875.75</v>
      </c>
      <c r="D26" s="3">
        <v>939.97</v>
      </c>
      <c r="E26" s="3">
        <v>988.96</v>
      </c>
      <c r="F26" s="3">
        <v>864.71</v>
      </c>
      <c r="G26" s="3">
        <v>1269.33</v>
      </c>
      <c r="H26" s="3">
        <v>576.67</v>
      </c>
      <c r="I26" s="3">
        <v>887.17</v>
      </c>
      <c r="J26" s="3">
        <v>901.32</v>
      </c>
      <c r="K26" s="3">
        <v>892.87</v>
      </c>
      <c r="L26" s="3">
        <v>1097.7</v>
      </c>
      <c r="M26" s="3">
        <v>942.64</v>
      </c>
      <c r="N26" s="17">
        <f t="shared" si="3"/>
        <v>11185.430000000002</v>
      </c>
      <c r="P26" s="139" t="s">
        <v>63</v>
      </c>
      <c r="Q26" s="50">
        <f>N23</f>
        <v>0</v>
      </c>
      <c r="R26" s="42"/>
      <c r="S26" s="42"/>
      <c r="T26" s="42"/>
    </row>
    <row r="27" spans="1:20" ht="15.75">
      <c r="A27" s="3" t="s">
        <v>72</v>
      </c>
      <c r="B27" s="3"/>
      <c r="C27" s="3"/>
      <c r="D27" s="3"/>
      <c r="E27" s="3">
        <v>261.83</v>
      </c>
      <c r="F27" s="3"/>
      <c r="G27" s="3">
        <v>58.07</v>
      </c>
      <c r="H27" s="3">
        <v>71.86</v>
      </c>
      <c r="I27" s="3"/>
      <c r="J27" s="3"/>
      <c r="K27" s="3"/>
      <c r="L27" s="3"/>
      <c r="M27" s="3"/>
      <c r="N27" s="17">
        <f t="shared" si="3"/>
        <v>391.76</v>
      </c>
      <c r="P27" s="51" t="s">
        <v>113</v>
      </c>
      <c r="Q27" s="43">
        <f>N33</f>
        <v>0</v>
      </c>
      <c r="R27" s="42"/>
      <c r="S27" s="42"/>
      <c r="T27" s="42"/>
    </row>
    <row r="28" spans="1:20" ht="15.75">
      <c r="A28" s="3" t="s">
        <v>80</v>
      </c>
      <c r="B28" s="3">
        <v>1605.43</v>
      </c>
      <c r="C28" s="3">
        <v>1605.43</v>
      </c>
      <c r="D28" s="3">
        <v>1816.97</v>
      </c>
      <c r="E28" s="3">
        <v>1865.88</v>
      </c>
      <c r="F28" s="3">
        <v>1605.43</v>
      </c>
      <c r="G28" s="3">
        <v>2927.58</v>
      </c>
      <c r="H28" s="3">
        <v>558.41</v>
      </c>
      <c r="I28" s="3">
        <v>1605.43</v>
      </c>
      <c r="J28" s="3">
        <v>1671.2</v>
      </c>
      <c r="K28" s="3">
        <v>1605.43</v>
      </c>
      <c r="L28" s="3">
        <v>1605.43</v>
      </c>
      <c r="M28" s="3">
        <v>1794.85</v>
      </c>
      <c r="N28" s="17">
        <f t="shared" si="3"/>
        <v>20267.469999999998</v>
      </c>
      <c r="P28" s="52" t="s">
        <v>114</v>
      </c>
      <c r="Q28" s="53">
        <f>N35</f>
        <v>0</v>
      </c>
      <c r="R28" s="42"/>
      <c r="S28" s="42"/>
      <c r="T28" s="42"/>
    </row>
    <row r="29" spans="1:20" ht="15.75">
      <c r="A29" s="3" t="s">
        <v>76</v>
      </c>
      <c r="B29" s="3">
        <v>159.46</v>
      </c>
      <c r="C29" s="3">
        <v>159.46</v>
      </c>
      <c r="D29" s="3">
        <v>160.58</v>
      </c>
      <c r="E29" s="3">
        <v>160.48</v>
      </c>
      <c r="F29" s="3">
        <v>160.7</v>
      </c>
      <c r="G29" s="3">
        <v>159.46</v>
      </c>
      <c r="H29" s="3">
        <v>159.46</v>
      </c>
      <c r="I29" s="3">
        <v>159.46</v>
      </c>
      <c r="J29" s="3">
        <v>159.46</v>
      </c>
      <c r="K29" s="3">
        <v>159.46</v>
      </c>
      <c r="L29" s="3">
        <v>159.46</v>
      </c>
      <c r="M29" s="3">
        <v>158.45</v>
      </c>
      <c r="N29" s="17">
        <f t="shared" si="3"/>
        <v>1915.8900000000003</v>
      </c>
      <c r="P29" s="64" t="s">
        <v>99</v>
      </c>
      <c r="Q29" s="65">
        <f>N34</f>
        <v>1138.19</v>
      </c>
      <c r="R29" s="42"/>
      <c r="S29" s="42"/>
      <c r="T29" s="42"/>
    </row>
    <row r="30" spans="1:17" ht="15.75">
      <c r="A30" s="6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7">
        <f t="shared" si="3"/>
        <v>0</v>
      </c>
      <c r="P30" s="51" t="s">
        <v>115</v>
      </c>
      <c r="Q30" s="53">
        <f>SUM(Q21:Q29)</f>
        <v>19740.176799999997</v>
      </c>
    </row>
    <row r="31" spans="1:14" ht="12.75">
      <c r="A31" s="3" t="s">
        <v>237</v>
      </c>
      <c r="B31" s="3">
        <v>3386.19</v>
      </c>
      <c r="C31" s="3">
        <v>3694.7</v>
      </c>
      <c r="D31" s="3">
        <v>2871.59</v>
      </c>
      <c r="E31" s="3">
        <v>3359.99</v>
      </c>
      <c r="F31" s="3">
        <v>3203.51</v>
      </c>
      <c r="G31" s="3">
        <v>3088.37</v>
      </c>
      <c r="H31" s="3">
        <v>3571.17</v>
      </c>
      <c r="I31" s="3">
        <v>3286.07</v>
      </c>
      <c r="J31" s="3">
        <v>3492.74</v>
      </c>
      <c r="K31" s="3">
        <v>3726.16</v>
      </c>
      <c r="L31" s="3">
        <v>2989.41</v>
      </c>
      <c r="M31" s="3">
        <v>3845.06</v>
      </c>
      <c r="N31" s="17">
        <f t="shared" si="3"/>
        <v>40514.95999999999</v>
      </c>
    </row>
    <row r="32" spans="1:14" ht="12.75">
      <c r="A32" s="3" t="s">
        <v>238</v>
      </c>
      <c r="B32" s="3">
        <v>1022.63</v>
      </c>
      <c r="C32" s="3">
        <v>1115.8</v>
      </c>
      <c r="D32" s="3">
        <v>867.22</v>
      </c>
      <c r="E32" s="3">
        <v>1014.72</v>
      </c>
      <c r="F32" s="3">
        <v>967.46</v>
      </c>
      <c r="G32" s="3">
        <v>932.69</v>
      </c>
      <c r="H32" s="3">
        <v>1078.49</v>
      </c>
      <c r="I32" s="3">
        <v>992.39</v>
      </c>
      <c r="J32" s="3">
        <v>1054.81</v>
      </c>
      <c r="K32" s="3">
        <v>1125.3</v>
      </c>
      <c r="L32" s="3">
        <v>902.8</v>
      </c>
      <c r="M32" s="3">
        <v>1161.21</v>
      </c>
      <c r="N32" s="17">
        <f t="shared" si="3"/>
        <v>12235.52</v>
      </c>
    </row>
    <row r="33" spans="1:14" ht="12.75">
      <c r="A33" s="3" t="s">
        <v>96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7">
        <f t="shared" si="3"/>
        <v>0</v>
      </c>
    </row>
    <row r="34" spans="1:14" ht="12.75">
      <c r="A34" s="3" t="s">
        <v>99</v>
      </c>
      <c r="B34" s="3"/>
      <c r="C34" s="3"/>
      <c r="D34" s="3">
        <v>792.91</v>
      </c>
      <c r="E34" s="3"/>
      <c r="F34" s="3"/>
      <c r="G34" s="3"/>
      <c r="H34" s="3"/>
      <c r="I34" s="3"/>
      <c r="J34" s="3"/>
      <c r="K34" s="3"/>
      <c r="L34" s="3"/>
      <c r="M34" s="3">
        <v>345.28</v>
      </c>
      <c r="N34" s="17">
        <f t="shared" si="3"/>
        <v>1138.19</v>
      </c>
    </row>
    <row r="35" spans="1:14" ht="12.75">
      <c r="A35" s="67" t="s">
        <v>114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7">
        <f t="shared" si="3"/>
        <v>0</v>
      </c>
    </row>
    <row r="36" spans="1:14" ht="12.75">
      <c r="A36" s="17" t="s">
        <v>19</v>
      </c>
      <c r="B36" s="17">
        <f>SUM(B21:B35)</f>
        <v>8560.26</v>
      </c>
      <c r="C36" s="17">
        <f>SUM(C20:C35)</f>
        <v>8648.039999999999</v>
      </c>
      <c r="D36" s="17">
        <f>SUM(D20:D35)</f>
        <v>8646.140000000001</v>
      </c>
      <c r="E36" s="17">
        <f>SUM(E21:E35)</f>
        <v>8989.859999999999</v>
      </c>
      <c r="F36" s="17">
        <f aca="true" t="shared" si="4" ref="F36:M36">SUM(F20:F35)</f>
        <v>19523.519999999997</v>
      </c>
      <c r="G36" s="17">
        <f t="shared" si="4"/>
        <v>9669.4</v>
      </c>
      <c r="H36" s="17">
        <f t="shared" si="4"/>
        <v>7300.389999999999</v>
      </c>
      <c r="I36" s="17">
        <f t="shared" si="4"/>
        <v>8168.55</v>
      </c>
      <c r="J36" s="17">
        <f t="shared" si="4"/>
        <v>8604.96</v>
      </c>
      <c r="K36" s="17">
        <f t="shared" si="4"/>
        <v>8852.83</v>
      </c>
      <c r="L36" s="17">
        <f t="shared" si="4"/>
        <v>9767.4</v>
      </c>
      <c r="M36" s="17">
        <f t="shared" si="4"/>
        <v>9521.33</v>
      </c>
      <c r="N36" s="17">
        <f t="shared" si="3"/>
        <v>116252.68</v>
      </c>
    </row>
  </sheetData>
  <sheetProtection/>
  <printOptions/>
  <pageMargins left="0.75" right="0.75" top="1" bottom="1" header="0.5" footer="0.5"/>
  <pageSetup horizontalDpi="600" verticalDpi="600" orientation="landscape" paperSize="9" scale="85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2">
      <selection activeCell="M31" sqref="M31"/>
    </sheetView>
  </sheetViews>
  <sheetFormatPr defaultColWidth="9.140625" defaultRowHeight="12.75"/>
  <cols>
    <col min="1" max="1" width="22.421875" style="0" customWidth="1"/>
    <col min="14" max="14" width="9.7109375" style="0" customWidth="1"/>
    <col min="16" max="16" width="29.140625" style="0" customWidth="1"/>
    <col min="17" max="17" width="14.421875" style="0" customWidth="1"/>
  </cols>
  <sheetData>
    <row r="1" ht="12.75">
      <c r="A1" s="27" t="s">
        <v>239</v>
      </c>
    </row>
    <row r="2" spans="1:20" ht="15">
      <c r="A2" s="2" t="s">
        <v>25</v>
      </c>
      <c r="E2" t="s">
        <v>22</v>
      </c>
      <c r="H2" s="13">
        <v>888</v>
      </c>
      <c r="P2" s="2" t="s">
        <v>224</v>
      </c>
      <c r="Q2" s="42"/>
      <c r="R2" s="42"/>
      <c r="S2" s="42"/>
      <c r="T2" s="42"/>
    </row>
    <row r="3" spans="16:20" ht="15">
      <c r="P3" s="42"/>
      <c r="Q3" s="42"/>
      <c r="R3" s="42"/>
      <c r="S3" s="42"/>
      <c r="T3" s="42"/>
    </row>
    <row r="4" spans="1:20" ht="15.75">
      <c r="A4" t="s">
        <v>100</v>
      </c>
      <c r="C4" s="12">
        <f>'[1]3'!$N$16</f>
        <v>9734.160000000018</v>
      </c>
      <c r="P4" s="42" t="s">
        <v>116</v>
      </c>
      <c r="Q4" s="63">
        <f>C4</f>
        <v>9734.160000000018</v>
      </c>
      <c r="R4" s="42"/>
      <c r="S4" s="42"/>
      <c r="T4" s="42"/>
    </row>
    <row r="5" spans="16:20" ht="15">
      <c r="P5" s="42"/>
      <c r="Q5" s="42"/>
      <c r="R5" s="42"/>
      <c r="S5" s="42"/>
      <c r="T5" s="42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43"/>
      <c r="Q6" s="43" t="s">
        <v>14</v>
      </c>
      <c r="R6" s="42"/>
      <c r="S6" s="42"/>
      <c r="T6" s="42"/>
    </row>
    <row r="7" spans="1:20" ht="15.75">
      <c r="A7" s="6" t="s">
        <v>1</v>
      </c>
      <c r="B7" s="6">
        <v>8591.04</v>
      </c>
      <c r="C7" s="6">
        <v>8591.04</v>
      </c>
      <c r="D7" s="6">
        <v>8563.2</v>
      </c>
      <c r="E7" s="6">
        <v>8563.2</v>
      </c>
      <c r="F7" s="6">
        <v>8563.2</v>
      </c>
      <c r="G7" s="6">
        <v>8563.2</v>
      </c>
      <c r="H7" s="6">
        <v>8563.2</v>
      </c>
      <c r="I7" s="6">
        <v>8563.2</v>
      </c>
      <c r="J7" s="6">
        <v>10545.66</v>
      </c>
      <c r="K7" s="6">
        <v>10545.66</v>
      </c>
      <c r="L7" s="6">
        <v>10545.66</v>
      </c>
      <c r="M7" s="6">
        <v>10545.66</v>
      </c>
      <c r="N7" s="6">
        <f>SUM(B7:M7)</f>
        <v>110743.92000000001</v>
      </c>
      <c r="P7" s="54" t="s">
        <v>1</v>
      </c>
      <c r="Q7" s="54">
        <f>N7</f>
        <v>110743.92000000001</v>
      </c>
      <c r="R7" s="42"/>
      <c r="S7" s="42"/>
      <c r="T7" s="42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53"/>
      <c r="Q8" s="53"/>
      <c r="R8" s="42"/>
      <c r="S8" s="42"/>
      <c r="T8" s="42"/>
    </row>
    <row r="9" spans="1:20" ht="15.75">
      <c r="A9" s="7" t="s">
        <v>15</v>
      </c>
      <c r="B9" s="23">
        <v>8841.595</v>
      </c>
      <c r="C9" s="23">
        <v>8111.387</v>
      </c>
      <c r="D9" s="23">
        <v>8389.472</v>
      </c>
      <c r="E9" s="23">
        <v>9390.275</v>
      </c>
      <c r="F9" s="23">
        <v>7147.727</v>
      </c>
      <c r="G9" s="23">
        <v>10520.82</v>
      </c>
      <c r="H9" s="23">
        <v>11647.14</v>
      </c>
      <c r="I9" s="23">
        <v>7960.393</v>
      </c>
      <c r="J9" s="23">
        <v>357.9322</v>
      </c>
      <c r="K9" s="23">
        <v>10050.78</v>
      </c>
      <c r="L9" s="23">
        <v>9946.17</v>
      </c>
      <c r="M9" s="23">
        <v>10265.78</v>
      </c>
      <c r="N9" s="7">
        <f>SUM(B9:M9)</f>
        <v>102629.47119999999</v>
      </c>
      <c r="P9" s="55" t="s">
        <v>15</v>
      </c>
      <c r="Q9" s="55">
        <f>N9</f>
        <v>102629.47119999999</v>
      </c>
      <c r="R9" s="42"/>
      <c r="S9" s="42"/>
      <c r="T9" s="42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P10" s="56"/>
      <c r="Q10" s="57"/>
      <c r="R10" s="42"/>
      <c r="S10" s="42"/>
      <c r="T10" s="42"/>
    </row>
    <row r="11" spans="1:2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P11" s="42" t="s">
        <v>106</v>
      </c>
      <c r="Q11" s="58"/>
      <c r="R11" s="42"/>
      <c r="S11" s="42"/>
      <c r="T11" s="42"/>
    </row>
    <row r="12" spans="1:20" ht="15.75">
      <c r="A12" s="10" t="s">
        <v>16</v>
      </c>
      <c r="B12" s="10">
        <f>SUM(B36)</f>
        <v>8484.380000000001</v>
      </c>
      <c r="C12" s="10">
        <f aca="true" t="shared" si="0" ref="C12:M12">C36</f>
        <v>8571.38</v>
      </c>
      <c r="D12" s="10">
        <f t="shared" si="0"/>
        <v>8568.62</v>
      </c>
      <c r="E12" s="10">
        <f t="shared" si="0"/>
        <v>8912.74</v>
      </c>
      <c r="F12" s="10">
        <f t="shared" si="0"/>
        <v>11514.8</v>
      </c>
      <c r="G12" s="10">
        <f t="shared" si="0"/>
        <v>10183.550000000001</v>
      </c>
      <c r="H12" s="10">
        <f t="shared" si="0"/>
        <v>8236.69</v>
      </c>
      <c r="I12" s="10">
        <f t="shared" si="0"/>
        <v>8096.2</v>
      </c>
      <c r="J12" s="10">
        <f t="shared" si="0"/>
        <v>8445.67</v>
      </c>
      <c r="K12" s="10">
        <f t="shared" si="0"/>
        <v>8775.15</v>
      </c>
      <c r="L12" s="10">
        <f t="shared" si="0"/>
        <v>8609.64</v>
      </c>
      <c r="M12" s="10">
        <f t="shared" si="0"/>
        <v>15671.119999999999</v>
      </c>
      <c r="N12" s="10">
        <f>SUM(B12:M12)</f>
        <v>114069.93999999999</v>
      </c>
      <c r="P12" s="59" t="s">
        <v>60</v>
      </c>
      <c r="Q12" s="59">
        <f>Q4+Q7-Q9</f>
        <v>17848.608800000045</v>
      </c>
      <c r="R12" s="42"/>
      <c r="S12" s="42"/>
      <c r="T12" s="42"/>
    </row>
    <row r="13" spans="16:20" ht="15">
      <c r="P13" s="60"/>
      <c r="Q13" s="60"/>
      <c r="R13" s="42"/>
      <c r="S13" s="42"/>
      <c r="T13" s="42"/>
    </row>
    <row r="14" spans="1:20" ht="15.75">
      <c r="A14" s="11" t="s">
        <v>20</v>
      </c>
      <c r="B14" s="11">
        <f aca="true" t="shared" si="1" ref="B14:G14">B9-B12</f>
        <v>357.2149999999983</v>
      </c>
      <c r="C14" s="11">
        <f t="shared" si="1"/>
        <v>-459.9929999999995</v>
      </c>
      <c r="D14" s="11">
        <f t="shared" si="1"/>
        <v>-179.14800000000105</v>
      </c>
      <c r="E14" s="11">
        <f t="shared" si="1"/>
        <v>477.53499999999985</v>
      </c>
      <c r="F14" s="11">
        <f t="shared" si="1"/>
        <v>-4367.072999999999</v>
      </c>
      <c r="G14" s="11">
        <f t="shared" si="1"/>
        <v>337.2699999999986</v>
      </c>
      <c r="H14" s="11">
        <f aca="true" t="shared" si="2" ref="H14:M14">H9-H12</f>
        <v>3410.449999999999</v>
      </c>
      <c r="I14" s="11">
        <f t="shared" si="2"/>
        <v>-135.8069999999998</v>
      </c>
      <c r="J14" s="11">
        <f t="shared" si="2"/>
        <v>-8087.7378</v>
      </c>
      <c r="K14" s="11">
        <f t="shared" si="2"/>
        <v>1275.630000000001</v>
      </c>
      <c r="L14" s="11">
        <f t="shared" si="2"/>
        <v>1336.5300000000007</v>
      </c>
      <c r="M14" s="11">
        <f t="shared" si="2"/>
        <v>-5405.339999999998</v>
      </c>
      <c r="N14" s="11">
        <f>SUM(B14:M14)</f>
        <v>-11440.4688</v>
      </c>
      <c r="P14" s="61"/>
      <c r="Q14" s="61"/>
      <c r="R14" s="42"/>
      <c r="S14" s="42"/>
      <c r="T14" s="42"/>
    </row>
    <row r="15" spans="16:20" ht="15.75">
      <c r="P15" s="42"/>
      <c r="Q15" s="61"/>
      <c r="R15" s="42"/>
      <c r="S15" s="42"/>
      <c r="T15" s="42"/>
    </row>
    <row r="16" spans="1:20" ht="15.75">
      <c r="A16" s="20" t="s">
        <v>60</v>
      </c>
      <c r="B16" s="21">
        <f>C4+B7-B9</f>
        <v>9483.60500000002</v>
      </c>
      <c r="C16" s="20">
        <f aca="true" t="shared" si="3" ref="C16:M16">B16+C7-C9</f>
        <v>9963.25800000002</v>
      </c>
      <c r="D16" s="21">
        <f t="shared" si="3"/>
        <v>10136.98600000002</v>
      </c>
      <c r="E16" s="20">
        <f t="shared" si="3"/>
        <v>9309.911000000024</v>
      </c>
      <c r="F16" s="21">
        <f t="shared" si="3"/>
        <v>10725.384000000027</v>
      </c>
      <c r="G16" s="20">
        <f t="shared" si="3"/>
        <v>8767.764000000028</v>
      </c>
      <c r="H16" s="21">
        <f t="shared" si="3"/>
        <v>5683.82400000003</v>
      </c>
      <c r="I16" s="20">
        <f t="shared" si="3"/>
        <v>6286.63100000003</v>
      </c>
      <c r="J16" s="21">
        <f t="shared" si="3"/>
        <v>16474.35880000003</v>
      </c>
      <c r="K16" s="20">
        <f t="shared" si="3"/>
        <v>16969.23880000003</v>
      </c>
      <c r="L16" s="21">
        <f t="shared" si="3"/>
        <v>17568.728800000026</v>
      </c>
      <c r="M16" s="20">
        <f t="shared" si="3"/>
        <v>17848.608800000024</v>
      </c>
      <c r="N16" s="21">
        <f>C4+N7-N9</f>
        <v>17848.608800000045</v>
      </c>
      <c r="P16" s="62" t="s">
        <v>107</v>
      </c>
      <c r="Q16" s="62">
        <f>N12</f>
        <v>114069.93999999999</v>
      </c>
      <c r="R16" s="45" t="s">
        <v>108</v>
      </c>
      <c r="S16" s="42"/>
      <c r="T16" s="42"/>
    </row>
    <row r="17" spans="16:20" ht="15">
      <c r="P17" s="42"/>
      <c r="Q17" s="42"/>
      <c r="R17" s="42"/>
      <c r="S17" s="42"/>
      <c r="T17" s="42"/>
    </row>
    <row r="18" spans="1:20" ht="15">
      <c r="A18" s="4" t="s">
        <v>17</v>
      </c>
      <c r="P18" s="2" t="s">
        <v>109</v>
      </c>
      <c r="Q18" s="42"/>
      <c r="R18" s="42"/>
      <c r="S18" s="42"/>
      <c r="T18" s="42" t="s">
        <v>110</v>
      </c>
    </row>
    <row r="19" spans="16:20" ht="15">
      <c r="P19" s="42"/>
      <c r="Q19" s="42"/>
      <c r="R19" s="42"/>
      <c r="S19" s="42"/>
      <c r="T19" s="42" t="s">
        <v>111</v>
      </c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46" t="s">
        <v>18</v>
      </c>
      <c r="Q20" s="47"/>
      <c r="R20" s="42"/>
      <c r="S20" s="42"/>
      <c r="T20" s="42" t="s">
        <v>122</v>
      </c>
    </row>
    <row r="21" spans="1:20" ht="15.75">
      <c r="A21" s="3" t="s">
        <v>41</v>
      </c>
      <c r="B21" s="3">
        <v>62.92</v>
      </c>
      <c r="C21" s="3">
        <v>61.96</v>
      </c>
      <c r="D21" s="3">
        <v>61.96</v>
      </c>
      <c r="E21" s="3">
        <v>61.96</v>
      </c>
      <c r="F21" s="3">
        <v>61.96</v>
      </c>
      <c r="G21" s="3">
        <v>72.4</v>
      </c>
      <c r="H21" s="3">
        <v>71.69</v>
      </c>
      <c r="I21" s="3">
        <v>61.96</v>
      </c>
      <c r="J21" s="3">
        <v>64.62</v>
      </c>
      <c r="K21" s="3">
        <v>67.76</v>
      </c>
      <c r="L21" s="3">
        <v>61.96</v>
      </c>
      <c r="M21" s="3">
        <v>105.82</v>
      </c>
      <c r="N21" s="3">
        <f>SUM(B21:M21)</f>
        <v>816.97</v>
      </c>
      <c r="P21" s="48" t="s">
        <v>112</v>
      </c>
      <c r="Q21" s="49">
        <f>(Q23+Q24+Q22)*18%</f>
        <v>1194.6078000000002</v>
      </c>
      <c r="R21" s="42"/>
      <c r="S21" s="42"/>
      <c r="T21" s="42" t="s">
        <v>132</v>
      </c>
    </row>
    <row r="22" spans="1:20" ht="15.75">
      <c r="A22" s="3" t="s">
        <v>47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35">SUM(B22:M22)</f>
        <v>0</v>
      </c>
      <c r="P22" s="43" t="s">
        <v>44</v>
      </c>
      <c r="Q22" s="43">
        <f>N21</f>
        <v>816.97</v>
      </c>
      <c r="R22" s="42"/>
      <c r="S22" s="42"/>
      <c r="T22" s="42" t="s">
        <v>146</v>
      </c>
    </row>
    <row r="23" spans="1:20" ht="15.75">
      <c r="A23" s="3" t="s">
        <v>56</v>
      </c>
      <c r="B23" s="3">
        <v>1044.55</v>
      </c>
      <c r="C23" s="3">
        <v>750.15</v>
      </c>
      <c r="D23" s="3">
        <v>750.15</v>
      </c>
      <c r="E23" s="3">
        <v>750.15</v>
      </c>
      <c r="F23" s="3">
        <v>750.15</v>
      </c>
      <c r="G23" s="3">
        <v>750.15</v>
      </c>
      <c r="H23" s="3">
        <v>750.15</v>
      </c>
      <c r="I23" s="3">
        <v>750.15</v>
      </c>
      <c r="J23" s="3">
        <v>750.15</v>
      </c>
      <c r="K23" s="3">
        <v>750.15</v>
      </c>
      <c r="L23" s="3">
        <v>1478.53</v>
      </c>
      <c r="M23" s="3">
        <v>750.15</v>
      </c>
      <c r="N23" s="3">
        <f t="shared" si="4"/>
        <v>10024.579999999998</v>
      </c>
      <c r="P23" s="43" t="s">
        <v>72</v>
      </c>
      <c r="Q23" s="43">
        <f>N27</f>
        <v>391.76</v>
      </c>
      <c r="R23" s="42"/>
      <c r="S23" s="42"/>
      <c r="T23" s="42" t="s">
        <v>170</v>
      </c>
    </row>
    <row r="24" spans="1:20" ht="15.75">
      <c r="A24" s="3" t="s">
        <v>58</v>
      </c>
      <c r="B24" s="3">
        <v>318.46</v>
      </c>
      <c r="C24" s="3">
        <v>374.66</v>
      </c>
      <c r="D24" s="3">
        <v>374.66</v>
      </c>
      <c r="E24" s="3">
        <v>487.06</v>
      </c>
      <c r="F24" s="3">
        <v>337.2</v>
      </c>
      <c r="G24" s="3">
        <v>355.93</v>
      </c>
      <c r="H24" s="3">
        <v>430.86</v>
      </c>
      <c r="I24" s="3">
        <v>412.13</v>
      </c>
      <c r="J24" s="3">
        <v>393.4</v>
      </c>
      <c r="K24" s="3">
        <v>430.86</v>
      </c>
      <c r="L24" s="3">
        <v>374.66</v>
      </c>
      <c r="M24" s="3">
        <v>407.44</v>
      </c>
      <c r="N24" s="3">
        <f t="shared" si="4"/>
        <v>4697.32</v>
      </c>
      <c r="P24" s="43" t="s">
        <v>62</v>
      </c>
      <c r="Q24" s="43">
        <f>N26</f>
        <v>5427.9800000000005</v>
      </c>
      <c r="R24" s="42"/>
      <c r="S24" s="42"/>
      <c r="T24" s="42" t="s">
        <v>181</v>
      </c>
    </row>
    <row r="25" spans="1:20" ht="15.75">
      <c r="A25" s="3" t="s">
        <v>53</v>
      </c>
      <c r="B25" s="3">
        <v>939.87</v>
      </c>
      <c r="C25" s="3">
        <v>867.93</v>
      </c>
      <c r="D25" s="3">
        <v>931.58</v>
      </c>
      <c r="E25" s="3">
        <v>980.13</v>
      </c>
      <c r="F25" s="3">
        <v>856.99</v>
      </c>
      <c r="G25" s="3">
        <v>1258</v>
      </c>
      <c r="H25" s="3">
        <v>571.53</v>
      </c>
      <c r="I25" s="3">
        <v>879.24</v>
      </c>
      <c r="J25" s="3">
        <v>893.27</v>
      </c>
      <c r="K25" s="3">
        <v>884.9</v>
      </c>
      <c r="L25" s="3">
        <v>1087.9</v>
      </c>
      <c r="M25" s="3">
        <v>934.22</v>
      </c>
      <c r="N25" s="3">
        <f t="shared" si="4"/>
        <v>11085.559999999998</v>
      </c>
      <c r="P25" s="43" t="s">
        <v>79</v>
      </c>
      <c r="Q25" s="43">
        <f>N29</f>
        <v>1898.8299999999997</v>
      </c>
      <c r="R25" s="42"/>
      <c r="S25" s="42"/>
      <c r="T25" s="42" t="s">
        <v>185</v>
      </c>
    </row>
    <row r="26" spans="1:20" ht="15.75">
      <c r="A26" s="3" t="s">
        <v>70</v>
      </c>
      <c r="B26" s="3"/>
      <c r="C26" s="3"/>
      <c r="D26" s="3"/>
      <c r="E26" s="3">
        <v>27.69</v>
      </c>
      <c r="F26" s="3">
        <v>3624.41</v>
      </c>
      <c r="G26" s="3">
        <v>644.37</v>
      </c>
      <c r="H26" s="3">
        <v>1021</v>
      </c>
      <c r="I26" s="3">
        <v>3.33</v>
      </c>
      <c r="J26" s="3">
        <v>22.97</v>
      </c>
      <c r="K26" s="3">
        <v>84.21</v>
      </c>
      <c r="L26" s="3"/>
      <c r="M26" s="3"/>
      <c r="N26" s="3">
        <f t="shared" si="4"/>
        <v>5427.9800000000005</v>
      </c>
      <c r="P26" s="139" t="s">
        <v>63</v>
      </c>
      <c r="Q26" s="50">
        <f>N22</f>
        <v>0</v>
      </c>
      <c r="R26" s="42"/>
      <c r="S26" s="42"/>
      <c r="T26" s="42" t="s">
        <v>190</v>
      </c>
    </row>
    <row r="27" spans="1:20" ht="15.75">
      <c r="A27" s="3" t="s">
        <v>72</v>
      </c>
      <c r="B27" s="3"/>
      <c r="C27" s="3"/>
      <c r="D27" s="3"/>
      <c r="E27" s="3">
        <v>261.83</v>
      </c>
      <c r="F27" s="3"/>
      <c r="G27" s="3">
        <v>58.07</v>
      </c>
      <c r="H27" s="3">
        <v>71.86</v>
      </c>
      <c r="I27" s="3"/>
      <c r="J27" s="3"/>
      <c r="K27" s="3"/>
      <c r="L27" s="3"/>
      <c r="M27" s="3"/>
      <c r="N27" s="3">
        <f t="shared" si="4"/>
        <v>391.76</v>
      </c>
      <c r="P27" s="51" t="s">
        <v>113</v>
      </c>
      <c r="Q27" s="43">
        <f>N34</f>
        <v>0</v>
      </c>
      <c r="R27" s="42"/>
      <c r="S27" s="42"/>
      <c r="T27" s="42" t="s">
        <v>191</v>
      </c>
    </row>
    <row r="28" spans="1:20" ht="15.75">
      <c r="A28" s="3" t="s">
        <v>77</v>
      </c>
      <c r="B28" s="3">
        <v>1591.09</v>
      </c>
      <c r="C28" s="3">
        <v>1591.09</v>
      </c>
      <c r="D28" s="3">
        <v>1800.74</v>
      </c>
      <c r="E28" s="3">
        <v>1849.22</v>
      </c>
      <c r="F28" s="3">
        <v>1591.09</v>
      </c>
      <c r="G28" s="3">
        <v>2901.44</v>
      </c>
      <c r="H28" s="3">
        <v>553.42</v>
      </c>
      <c r="I28" s="3">
        <v>1591.09</v>
      </c>
      <c r="J28" s="3">
        <v>1656.28</v>
      </c>
      <c r="K28" s="3">
        <v>1591.09</v>
      </c>
      <c r="L28" s="3">
        <v>1591.09</v>
      </c>
      <c r="M28" s="3">
        <v>1778.82</v>
      </c>
      <c r="N28" s="3">
        <f t="shared" si="4"/>
        <v>20086.46</v>
      </c>
      <c r="P28" s="52" t="s">
        <v>114</v>
      </c>
      <c r="Q28" s="53">
        <f>N35</f>
        <v>6231.06</v>
      </c>
      <c r="R28" s="42"/>
      <c r="S28" s="42"/>
      <c r="T28" s="42"/>
    </row>
    <row r="29" spans="1:20" ht="15.75">
      <c r="A29" s="3" t="s">
        <v>79</v>
      </c>
      <c r="B29" s="3">
        <v>158.04</v>
      </c>
      <c r="C29" s="3">
        <v>158.04</v>
      </c>
      <c r="D29" s="3">
        <v>159.15</v>
      </c>
      <c r="E29" s="3">
        <v>159.05</v>
      </c>
      <c r="F29" s="3">
        <v>159.27</v>
      </c>
      <c r="G29" s="3">
        <v>158.04</v>
      </c>
      <c r="H29" s="3">
        <v>158.04</v>
      </c>
      <c r="I29" s="3">
        <v>158.04</v>
      </c>
      <c r="J29" s="3">
        <v>158.04</v>
      </c>
      <c r="K29" s="3">
        <v>158.04</v>
      </c>
      <c r="L29" s="3">
        <v>158.04</v>
      </c>
      <c r="M29" s="3">
        <v>157.04</v>
      </c>
      <c r="N29" s="3">
        <f t="shared" si="4"/>
        <v>1898.8299999999997</v>
      </c>
      <c r="P29" s="64" t="s">
        <v>99</v>
      </c>
      <c r="Q29" s="65">
        <f>N33</f>
        <v>1129.96</v>
      </c>
      <c r="R29" s="42"/>
      <c r="S29" s="42"/>
      <c r="T29" s="42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4"/>
        <v>0</v>
      </c>
      <c r="P30" s="51" t="s">
        <v>115</v>
      </c>
      <c r="Q30" s="53">
        <f>SUM(Q21:Q29)</f>
        <v>17091.1678</v>
      </c>
    </row>
    <row r="31" spans="1:14" ht="12.75">
      <c r="A31" s="3" t="s">
        <v>237</v>
      </c>
      <c r="B31" s="3">
        <v>3355.95</v>
      </c>
      <c r="C31" s="3">
        <v>3661.71</v>
      </c>
      <c r="D31" s="3">
        <v>2845.95</v>
      </c>
      <c r="E31" s="3">
        <v>3329.99</v>
      </c>
      <c r="F31" s="3">
        <v>3174.91</v>
      </c>
      <c r="G31" s="3">
        <v>3060.79</v>
      </c>
      <c r="H31" s="3">
        <v>3539.28</v>
      </c>
      <c r="I31" s="3">
        <v>3256.73</v>
      </c>
      <c r="J31" s="3">
        <v>3461.55</v>
      </c>
      <c r="K31" s="3">
        <v>3692.89</v>
      </c>
      <c r="L31" s="3">
        <v>2962.72</v>
      </c>
      <c r="M31" s="3">
        <v>3810.72</v>
      </c>
      <c r="N31" s="3">
        <f t="shared" si="4"/>
        <v>40153.19</v>
      </c>
    </row>
    <row r="32" spans="1:14" ht="12.75">
      <c r="A32" s="3" t="s">
        <v>238</v>
      </c>
      <c r="B32" s="3">
        <v>1013.5</v>
      </c>
      <c r="C32" s="3">
        <v>1105.84</v>
      </c>
      <c r="D32" s="3">
        <v>859.48</v>
      </c>
      <c r="E32" s="3">
        <v>1005.66</v>
      </c>
      <c r="F32" s="3">
        <v>958.82</v>
      </c>
      <c r="G32" s="3">
        <v>924.36</v>
      </c>
      <c r="H32" s="3">
        <v>1068.86</v>
      </c>
      <c r="I32" s="3">
        <v>983.53</v>
      </c>
      <c r="J32" s="3">
        <v>1045.39</v>
      </c>
      <c r="K32" s="3">
        <v>1115.25</v>
      </c>
      <c r="L32" s="3">
        <v>894.74</v>
      </c>
      <c r="M32" s="3">
        <v>1150.84</v>
      </c>
      <c r="N32" s="3">
        <f t="shared" si="4"/>
        <v>12126.269999999999</v>
      </c>
    </row>
    <row r="33" spans="1:14" ht="12.75">
      <c r="A33" s="3" t="s">
        <v>99</v>
      </c>
      <c r="B33" s="3"/>
      <c r="C33" s="3"/>
      <c r="D33" s="3">
        <v>784.95</v>
      </c>
      <c r="E33" s="3"/>
      <c r="F33" s="3"/>
      <c r="G33" s="3"/>
      <c r="H33" s="3"/>
      <c r="I33" s="3"/>
      <c r="J33" s="3"/>
      <c r="K33" s="3"/>
      <c r="L33" s="3"/>
      <c r="M33" s="3">
        <v>345.01</v>
      </c>
      <c r="N33" s="3">
        <f t="shared" si="4"/>
        <v>1129.96</v>
      </c>
    </row>
    <row r="34" spans="1:14" ht="12.7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4"/>
        <v>0</v>
      </c>
    </row>
    <row r="35" spans="1:14" ht="12.75">
      <c r="A35" s="3" t="s">
        <v>97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6231.06</v>
      </c>
      <c r="N35" s="3">
        <f t="shared" si="4"/>
        <v>6231.06</v>
      </c>
    </row>
    <row r="36" spans="1:14" ht="12.75">
      <c r="A36" s="3" t="s">
        <v>19</v>
      </c>
      <c r="B36" s="3">
        <f>SUM(B21:B35)</f>
        <v>8484.380000000001</v>
      </c>
      <c r="C36" s="3">
        <f aca="true" t="shared" si="5" ref="C36:M36">SUM(C20:C35)</f>
        <v>8571.38</v>
      </c>
      <c r="D36" s="3">
        <f t="shared" si="5"/>
        <v>8568.62</v>
      </c>
      <c r="E36" s="3">
        <f t="shared" si="5"/>
        <v>8912.74</v>
      </c>
      <c r="F36" s="3">
        <f t="shared" si="5"/>
        <v>11514.8</v>
      </c>
      <c r="G36" s="3">
        <f t="shared" si="5"/>
        <v>10183.550000000001</v>
      </c>
      <c r="H36" s="3">
        <f t="shared" si="5"/>
        <v>8236.69</v>
      </c>
      <c r="I36" s="3">
        <f t="shared" si="5"/>
        <v>8096.2</v>
      </c>
      <c r="J36" s="3">
        <f t="shared" si="5"/>
        <v>8445.67</v>
      </c>
      <c r="K36" s="3">
        <f t="shared" si="5"/>
        <v>8775.15</v>
      </c>
      <c r="L36" s="3">
        <f t="shared" si="5"/>
        <v>8609.64</v>
      </c>
      <c r="M36" s="3">
        <f t="shared" si="5"/>
        <v>15671.119999999999</v>
      </c>
      <c r="N36" s="3">
        <f>SUM(B36:M36)</f>
        <v>114069.93999999999</v>
      </c>
    </row>
  </sheetData>
  <sheetProtection/>
  <printOptions/>
  <pageMargins left="0.75" right="0.75" top="1" bottom="1" header="0.5" footer="0.5"/>
  <pageSetup horizontalDpi="600" verticalDpi="600" orientation="landscape" paperSize="9" scale="86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9">
      <selection activeCell="M31" sqref="M31"/>
    </sheetView>
  </sheetViews>
  <sheetFormatPr defaultColWidth="9.140625" defaultRowHeight="12.75"/>
  <cols>
    <col min="1" max="1" width="22.57421875" style="0" customWidth="1"/>
    <col min="14" max="14" width="10.421875" style="0" customWidth="1"/>
    <col min="16" max="16" width="29.8515625" style="0" customWidth="1"/>
    <col min="17" max="17" width="13.8515625" style="0" customWidth="1"/>
  </cols>
  <sheetData>
    <row r="1" ht="12.75">
      <c r="A1" s="27" t="s">
        <v>239</v>
      </c>
    </row>
    <row r="2" spans="1:20" ht="15">
      <c r="A2" s="2" t="s">
        <v>26</v>
      </c>
      <c r="E2" t="s">
        <v>22</v>
      </c>
      <c r="H2" s="13">
        <v>866</v>
      </c>
      <c r="P2" s="2" t="s">
        <v>225</v>
      </c>
      <c r="Q2" s="42"/>
      <c r="R2" s="42"/>
      <c r="S2" s="42"/>
      <c r="T2" s="42"/>
    </row>
    <row r="3" spans="16:20" ht="15">
      <c r="P3" s="42"/>
      <c r="Q3" s="42"/>
      <c r="R3" s="42"/>
      <c r="S3" s="42"/>
      <c r="T3" s="42"/>
    </row>
    <row r="4" spans="1:20" ht="15.75">
      <c r="A4" t="s">
        <v>100</v>
      </c>
      <c r="C4" s="12">
        <f>'[1]4'!$N$16</f>
        <v>34274.785</v>
      </c>
      <c r="P4" s="42" t="s">
        <v>116</v>
      </c>
      <c r="Q4" s="63">
        <f>C4</f>
        <v>34274.785</v>
      </c>
      <c r="R4" s="42"/>
      <c r="S4" s="42"/>
      <c r="T4" s="42"/>
    </row>
    <row r="5" spans="16:20" ht="15">
      <c r="P5" s="42"/>
      <c r="Q5" s="42"/>
      <c r="R5" s="42"/>
      <c r="S5" s="42"/>
      <c r="T5" s="42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43"/>
      <c r="Q6" s="43" t="s">
        <v>14</v>
      </c>
      <c r="R6" s="42"/>
      <c r="S6" s="42"/>
      <c r="T6" s="42"/>
    </row>
    <row r="7" spans="1:20" ht="15.75">
      <c r="A7" s="6" t="s">
        <v>1</v>
      </c>
      <c r="B7" s="33">
        <v>8233.92</v>
      </c>
      <c r="C7" s="33">
        <v>8233.92</v>
      </c>
      <c r="D7" s="33">
        <v>8233.92</v>
      </c>
      <c r="E7" s="33">
        <v>8233.92</v>
      </c>
      <c r="F7" s="33">
        <v>8233.92</v>
      </c>
      <c r="G7" s="33">
        <v>8233.92</v>
      </c>
      <c r="H7" s="33">
        <v>8233.92</v>
      </c>
      <c r="I7" s="33">
        <v>8233.92</v>
      </c>
      <c r="J7" s="33">
        <v>10120.86</v>
      </c>
      <c r="K7" s="33">
        <v>10225.88</v>
      </c>
      <c r="L7" s="33">
        <v>10212.9</v>
      </c>
      <c r="M7" s="33">
        <v>10212.9</v>
      </c>
      <c r="N7" s="33">
        <f>SUM(B7:M7)</f>
        <v>106643.9</v>
      </c>
      <c r="P7" s="54" t="s">
        <v>1</v>
      </c>
      <c r="Q7" s="54">
        <f>N7</f>
        <v>106643.9</v>
      </c>
      <c r="R7" s="42"/>
      <c r="S7" s="42"/>
      <c r="T7" s="42"/>
    </row>
    <row r="8" spans="1:20" ht="15.75">
      <c r="A8" s="5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P8" s="53"/>
      <c r="Q8" s="53"/>
      <c r="R8" s="42"/>
      <c r="S8" s="42"/>
      <c r="T8" s="42"/>
    </row>
    <row r="9" spans="1:20" ht="15.75">
      <c r="A9" s="7" t="s">
        <v>15</v>
      </c>
      <c r="B9" s="23">
        <v>6353.689</v>
      </c>
      <c r="C9" s="23">
        <v>6587.927</v>
      </c>
      <c r="D9" s="23">
        <v>6100.439</v>
      </c>
      <c r="E9" s="23">
        <v>7594.526</v>
      </c>
      <c r="F9" s="23">
        <v>12712.4</v>
      </c>
      <c r="G9" s="23">
        <v>10468.81</v>
      </c>
      <c r="H9" s="23">
        <v>9543.438</v>
      </c>
      <c r="I9" s="23">
        <v>13064.38</v>
      </c>
      <c r="J9" s="23">
        <v>11973.54</v>
      </c>
      <c r="K9" s="23">
        <v>7957.469</v>
      </c>
      <c r="L9" s="23">
        <v>8123.855</v>
      </c>
      <c r="M9" s="23">
        <v>7571.82</v>
      </c>
      <c r="N9" s="23">
        <f>SUM(B9:M9)</f>
        <v>108052.293</v>
      </c>
      <c r="P9" s="55" t="s">
        <v>15</v>
      </c>
      <c r="Q9" s="55">
        <f>N9</f>
        <v>108052.293</v>
      </c>
      <c r="R9" s="42"/>
      <c r="S9" s="42"/>
      <c r="T9" s="42"/>
    </row>
    <row r="10" spans="1:20" ht="15.75">
      <c r="A10" s="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4"/>
      <c r="P10" s="56"/>
      <c r="Q10" s="57"/>
      <c r="R10" s="42"/>
      <c r="S10" s="42"/>
      <c r="T10" s="42"/>
    </row>
    <row r="11" spans="1:20" ht="15.75">
      <c r="A11" s="1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5"/>
      <c r="P11" s="42" t="s">
        <v>106</v>
      </c>
      <c r="Q11" s="58"/>
      <c r="R11" s="42"/>
      <c r="S11" s="42"/>
      <c r="T11" s="42"/>
    </row>
    <row r="12" spans="1:20" ht="15.75">
      <c r="A12" s="10" t="s">
        <v>16</v>
      </c>
      <c r="B12" s="36">
        <f>SUM(B36)</f>
        <v>8275.75</v>
      </c>
      <c r="C12" s="36">
        <f aca="true" t="shared" si="0" ref="C12:M12">C36</f>
        <v>8669.7</v>
      </c>
      <c r="D12" s="36">
        <f t="shared" si="0"/>
        <v>8358.75</v>
      </c>
      <c r="E12" s="36">
        <f t="shared" si="0"/>
        <v>8700.62</v>
      </c>
      <c r="F12" s="36">
        <f t="shared" si="0"/>
        <v>13620.419999999998</v>
      </c>
      <c r="G12" s="36">
        <f t="shared" si="0"/>
        <v>9351.529999999999</v>
      </c>
      <c r="H12" s="36">
        <f t="shared" si="0"/>
        <v>7061.490000000001</v>
      </c>
      <c r="I12" s="36">
        <f t="shared" si="0"/>
        <v>7897.25</v>
      </c>
      <c r="J12" s="36">
        <f t="shared" si="0"/>
        <v>8238.56</v>
      </c>
      <c r="K12" s="36">
        <f t="shared" si="0"/>
        <v>8561.52</v>
      </c>
      <c r="L12" s="36">
        <f t="shared" si="0"/>
        <v>10559.500000000002</v>
      </c>
      <c r="M12" s="36">
        <f t="shared" si="0"/>
        <v>9206.51</v>
      </c>
      <c r="N12" s="36">
        <f>SUM(B12:M12)</f>
        <v>108501.59999999999</v>
      </c>
      <c r="P12" s="59" t="s">
        <v>60</v>
      </c>
      <c r="Q12" s="59">
        <f>Q4+Q7-Q9</f>
        <v>32866.39199999999</v>
      </c>
      <c r="R12" s="42"/>
      <c r="S12" s="42"/>
      <c r="T12" s="42"/>
    </row>
    <row r="13" spans="2:20" ht="1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P13" s="60"/>
      <c r="Q13" s="60"/>
      <c r="R13" s="42"/>
      <c r="S13" s="42"/>
      <c r="T13" s="42"/>
    </row>
    <row r="14" spans="1:20" ht="15.75">
      <c r="A14" s="11" t="s">
        <v>20</v>
      </c>
      <c r="B14" s="37">
        <f aca="true" t="shared" si="1" ref="B14:G14">B9-B12</f>
        <v>-1922.0609999999997</v>
      </c>
      <c r="C14" s="37">
        <f t="shared" si="1"/>
        <v>-2081.773000000001</v>
      </c>
      <c r="D14" s="37">
        <f t="shared" si="1"/>
        <v>-2258.3109999999997</v>
      </c>
      <c r="E14" s="37">
        <f t="shared" si="1"/>
        <v>-1106.094000000001</v>
      </c>
      <c r="F14" s="37">
        <f t="shared" si="1"/>
        <v>-908.0199999999986</v>
      </c>
      <c r="G14" s="37">
        <f t="shared" si="1"/>
        <v>1117.2800000000007</v>
      </c>
      <c r="H14" s="37">
        <f aca="true" t="shared" si="2" ref="H14:M14">H9-H12</f>
        <v>2481.9479999999994</v>
      </c>
      <c r="I14" s="37">
        <f t="shared" si="2"/>
        <v>5167.129999999999</v>
      </c>
      <c r="J14" s="37">
        <f t="shared" si="2"/>
        <v>3734.9800000000014</v>
      </c>
      <c r="K14" s="37">
        <f t="shared" si="2"/>
        <v>-604.0510000000004</v>
      </c>
      <c r="L14" s="37">
        <f t="shared" si="2"/>
        <v>-2435.6450000000023</v>
      </c>
      <c r="M14" s="37">
        <f t="shared" si="2"/>
        <v>-1634.6900000000005</v>
      </c>
      <c r="N14" s="37">
        <f>SUM(B14:M14)</f>
        <v>-449.3070000000025</v>
      </c>
      <c r="P14" s="61"/>
      <c r="Q14" s="61"/>
      <c r="R14" s="42"/>
      <c r="S14" s="42"/>
      <c r="T14" s="42"/>
    </row>
    <row r="15" spans="2:20" ht="15.7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P15" s="42"/>
      <c r="Q15" s="61"/>
      <c r="R15" s="42"/>
      <c r="S15" s="42"/>
      <c r="T15" s="42"/>
    </row>
    <row r="16" spans="1:20" ht="15.75">
      <c r="A16" s="20" t="s">
        <v>60</v>
      </c>
      <c r="B16" s="25">
        <f>C4+B7-B9</f>
        <v>36155.016</v>
      </c>
      <c r="C16" s="38">
        <f aca="true" t="shared" si="3" ref="C16:H16">B16+C7-C9</f>
        <v>37801.009000000005</v>
      </c>
      <c r="D16" s="25">
        <f t="shared" si="3"/>
        <v>39934.490000000005</v>
      </c>
      <c r="E16" s="38">
        <f t="shared" si="3"/>
        <v>40573.884000000005</v>
      </c>
      <c r="F16" s="25">
        <f t="shared" si="3"/>
        <v>36095.404</v>
      </c>
      <c r="G16" s="38">
        <f t="shared" si="3"/>
        <v>33860.514</v>
      </c>
      <c r="H16" s="25">
        <f t="shared" si="3"/>
        <v>32550.996</v>
      </c>
      <c r="I16" s="38">
        <f>H16+I7-I9</f>
        <v>27720.536</v>
      </c>
      <c r="J16" s="25">
        <f>I16+J7-J9</f>
        <v>25867.856</v>
      </c>
      <c r="K16" s="38">
        <f>J16+K7-K9</f>
        <v>28136.266999999996</v>
      </c>
      <c r="L16" s="25">
        <f>K16+L7-L9</f>
        <v>30225.311999999994</v>
      </c>
      <c r="M16" s="38">
        <f>L16+M7-M9</f>
        <v>32866.39199999999</v>
      </c>
      <c r="N16" s="25">
        <f>C4+N7-N9</f>
        <v>32866.39199999999</v>
      </c>
      <c r="P16" s="62" t="s">
        <v>107</v>
      </c>
      <c r="Q16" s="62">
        <f>N12</f>
        <v>108501.59999999999</v>
      </c>
      <c r="R16" s="45" t="s">
        <v>108</v>
      </c>
      <c r="S16" s="42"/>
      <c r="T16" s="42"/>
    </row>
    <row r="17" spans="2:20" ht="1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P17" s="42"/>
      <c r="Q17" s="42"/>
      <c r="R17" s="42"/>
      <c r="S17" s="42"/>
      <c r="T17" s="42"/>
    </row>
    <row r="18" spans="1:20" ht="15">
      <c r="A18" s="4" t="s">
        <v>17</v>
      </c>
      <c r="P18" s="2" t="s">
        <v>109</v>
      </c>
      <c r="Q18" s="42"/>
      <c r="R18" s="42"/>
      <c r="S18" s="42"/>
      <c r="T18" s="42" t="s">
        <v>110</v>
      </c>
    </row>
    <row r="19" spans="16:20" ht="15">
      <c r="P19" s="42"/>
      <c r="Q19" s="42"/>
      <c r="R19" s="42"/>
      <c r="S19" s="42"/>
      <c r="T19" s="42" t="s">
        <v>194</v>
      </c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46" t="s">
        <v>18</v>
      </c>
      <c r="Q20" s="47"/>
      <c r="R20" s="42"/>
      <c r="S20" s="42"/>
      <c r="T20" s="42" t="s">
        <v>195</v>
      </c>
    </row>
    <row r="21" spans="1:20" ht="15.75">
      <c r="A21" s="3" t="s">
        <v>41</v>
      </c>
      <c r="B21" s="3">
        <v>62.92</v>
      </c>
      <c r="C21" s="3">
        <v>61.96</v>
      </c>
      <c r="D21" s="3">
        <v>61.96</v>
      </c>
      <c r="E21" s="3">
        <v>61.96</v>
      </c>
      <c r="F21" s="3">
        <v>61.96</v>
      </c>
      <c r="G21" s="3">
        <v>72.4</v>
      </c>
      <c r="H21" s="3">
        <v>71.69</v>
      </c>
      <c r="I21" s="3">
        <v>61.96</v>
      </c>
      <c r="J21" s="3">
        <v>64.62</v>
      </c>
      <c r="K21" s="3">
        <v>67.76</v>
      </c>
      <c r="L21" s="3">
        <v>61.96</v>
      </c>
      <c r="M21" s="3">
        <v>105.82</v>
      </c>
      <c r="N21" s="3">
        <f>SUM(B21:M21)</f>
        <v>816.97</v>
      </c>
      <c r="P21" s="48" t="s">
        <v>112</v>
      </c>
      <c r="Q21" s="49">
        <f>(Q23+Q24+Q22)*18%</f>
        <v>699.6024</v>
      </c>
      <c r="R21" s="42"/>
      <c r="S21" s="42"/>
      <c r="T21" s="42" t="s">
        <v>149</v>
      </c>
    </row>
    <row r="22" spans="1:20" ht="15.75">
      <c r="A22" s="3" t="s">
        <v>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35">SUM(B22:M22)</f>
        <v>0</v>
      </c>
      <c r="P22" s="43" t="s">
        <v>44</v>
      </c>
      <c r="Q22" s="43">
        <f>N21</f>
        <v>816.97</v>
      </c>
      <c r="R22" s="42"/>
      <c r="S22" s="42"/>
      <c r="T22" s="42" t="s">
        <v>146</v>
      </c>
    </row>
    <row r="23" spans="1:20" ht="15.75">
      <c r="A23" s="3" t="s">
        <v>56</v>
      </c>
      <c r="B23" s="3">
        <v>1018.68</v>
      </c>
      <c r="C23" s="3">
        <v>731.56</v>
      </c>
      <c r="D23" s="3">
        <v>731.56</v>
      </c>
      <c r="E23" s="3">
        <v>731.56</v>
      </c>
      <c r="F23" s="3">
        <v>731.56</v>
      </c>
      <c r="G23" s="3">
        <v>731.56</v>
      </c>
      <c r="H23" s="3">
        <v>731.56</v>
      </c>
      <c r="I23" s="3">
        <v>731.56</v>
      </c>
      <c r="J23" s="3">
        <v>731.56</v>
      </c>
      <c r="K23" s="3">
        <v>731.56</v>
      </c>
      <c r="L23" s="3">
        <v>1441.9</v>
      </c>
      <c r="M23" s="3">
        <v>731.56</v>
      </c>
      <c r="N23" s="3">
        <f t="shared" si="4"/>
        <v>9776.179999999997</v>
      </c>
      <c r="P23" s="43" t="s">
        <v>72</v>
      </c>
      <c r="Q23" s="43">
        <f>N27</f>
        <v>391.76</v>
      </c>
      <c r="R23" s="42"/>
      <c r="S23" s="42"/>
      <c r="T23" s="42"/>
    </row>
    <row r="24" spans="1:20" ht="15.75">
      <c r="A24" s="3" t="s">
        <v>55</v>
      </c>
      <c r="B24" s="3">
        <v>310.57</v>
      </c>
      <c r="C24" s="3">
        <v>365.38</v>
      </c>
      <c r="D24" s="3">
        <v>365.38</v>
      </c>
      <c r="E24" s="3">
        <v>474.99</v>
      </c>
      <c r="F24" s="3">
        <v>328.84</v>
      </c>
      <c r="G24" s="3">
        <v>347.11</v>
      </c>
      <c r="H24" s="3">
        <v>420.19</v>
      </c>
      <c r="I24" s="3">
        <v>401.92</v>
      </c>
      <c r="J24" s="3">
        <v>383.65</v>
      </c>
      <c r="K24" s="3">
        <v>420.19</v>
      </c>
      <c r="L24" s="3">
        <v>365.38</v>
      </c>
      <c r="M24" s="3">
        <v>397.35</v>
      </c>
      <c r="N24" s="3">
        <f t="shared" si="4"/>
        <v>4580.950000000001</v>
      </c>
      <c r="P24" s="43" t="s">
        <v>62</v>
      </c>
      <c r="Q24" s="43">
        <f>N26</f>
        <v>2677.9500000000003</v>
      </c>
      <c r="R24" s="42"/>
      <c r="S24" s="42"/>
      <c r="T24" s="42"/>
    </row>
    <row r="25" spans="1:20" ht="15.75">
      <c r="A25" s="3" t="s">
        <v>53</v>
      </c>
      <c r="B25" s="3">
        <v>916.58</v>
      </c>
      <c r="C25" s="3">
        <v>846.43</v>
      </c>
      <c r="D25" s="3">
        <v>908.5</v>
      </c>
      <c r="E25" s="3">
        <v>955.85</v>
      </c>
      <c r="F25" s="3">
        <v>835.75</v>
      </c>
      <c r="G25" s="3">
        <v>1226.83</v>
      </c>
      <c r="H25" s="3">
        <v>557.37</v>
      </c>
      <c r="I25" s="3">
        <v>857.46</v>
      </c>
      <c r="J25" s="3">
        <v>871.14</v>
      </c>
      <c r="K25" s="3">
        <v>862.98</v>
      </c>
      <c r="L25" s="3">
        <v>1060.95</v>
      </c>
      <c r="M25" s="3">
        <v>911.08</v>
      </c>
      <c r="N25" s="3">
        <f t="shared" si="4"/>
        <v>10810.920000000002</v>
      </c>
      <c r="P25" s="43" t="s">
        <v>79</v>
      </c>
      <c r="Q25" s="43">
        <f>N29</f>
        <v>1851.7800000000002</v>
      </c>
      <c r="R25" s="42"/>
      <c r="S25" s="42"/>
      <c r="T25" s="42"/>
    </row>
    <row r="26" spans="1:20" ht="15.75">
      <c r="A26" s="3" t="s">
        <v>70</v>
      </c>
      <c r="B26" s="3"/>
      <c r="C26" s="3">
        <v>309.14</v>
      </c>
      <c r="D26" s="3"/>
      <c r="E26" s="3">
        <v>27.69</v>
      </c>
      <c r="F26" s="3">
        <v>2.54</v>
      </c>
      <c r="G26" s="3">
        <v>45.46</v>
      </c>
      <c r="H26" s="3">
        <v>21</v>
      </c>
      <c r="I26" s="3">
        <v>3.33</v>
      </c>
      <c r="J26" s="3">
        <v>22.97</v>
      </c>
      <c r="K26" s="3">
        <v>84.21</v>
      </c>
      <c r="L26" s="3">
        <v>2161.61</v>
      </c>
      <c r="M26" s="3"/>
      <c r="N26" s="3">
        <f t="shared" si="4"/>
        <v>2677.9500000000003</v>
      </c>
      <c r="P26" s="139" t="s">
        <v>63</v>
      </c>
      <c r="Q26" s="50">
        <f>N30</f>
        <v>0</v>
      </c>
      <c r="R26" s="42"/>
      <c r="S26" s="42"/>
      <c r="T26" s="42"/>
    </row>
    <row r="27" spans="1:20" ht="15.75">
      <c r="A27" s="3" t="s">
        <v>72</v>
      </c>
      <c r="B27" s="3"/>
      <c r="C27" s="3"/>
      <c r="D27" s="3"/>
      <c r="E27" s="3">
        <v>261.83</v>
      </c>
      <c r="F27" s="3"/>
      <c r="G27" s="3">
        <v>58.07</v>
      </c>
      <c r="H27" s="3">
        <v>71.86</v>
      </c>
      <c r="I27" s="3"/>
      <c r="J27" s="3"/>
      <c r="K27" s="3"/>
      <c r="L27" s="3"/>
      <c r="M27" s="3"/>
      <c r="N27" s="3">
        <f t="shared" si="4"/>
        <v>391.76</v>
      </c>
      <c r="P27" s="51" t="s">
        <v>113</v>
      </c>
      <c r="Q27" s="43">
        <f>N34</f>
        <v>0</v>
      </c>
      <c r="R27" s="42"/>
      <c r="S27" s="42"/>
      <c r="T27" s="42"/>
    </row>
    <row r="28" spans="1:20" ht="15.75">
      <c r="A28" s="3" t="s">
        <v>81</v>
      </c>
      <c r="B28" s="3">
        <v>1551.67</v>
      </c>
      <c r="C28" s="3">
        <v>1551.67</v>
      </c>
      <c r="D28" s="3">
        <v>1756.13</v>
      </c>
      <c r="E28" s="3">
        <v>1803.41</v>
      </c>
      <c r="F28" s="3">
        <v>1551.67</v>
      </c>
      <c r="G28" s="3">
        <v>2829.55</v>
      </c>
      <c r="H28" s="3">
        <v>539.71</v>
      </c>
      <c r="I28" s="3">
        <v>1551.67</v>
      </c>
      <c r="J28" s="3">
        <v>1615.24</v>
      </c>
      <c r="K28" s="3">
        <v>1551.67</v>
      </c>
      <c r="L28" s="3">
        <v>1551.67</v>
      </c>
      <c r="M28" s="3">
        <v>1734.75</v>
      </c>
      <c r="N28" s="3">
        <f t="shared" si="4"/>
        <v>19588.809999999998</v>
      </c>
      <c r="P28" s="52" t="s">
        <v>114</v>
      </c>
      <c r="Q28" s="53">
        <f>N35</f>
        <v>5921.46</v>
      </c>
      <c r="R28" s="42"/>
      <c r="S28" s="42"/>
      <c r="T28" s="42"/>
    </row>
    <row r="29" spans="1:20" ht="15.75">
      <c r="A29" s="3" t="s">
        <v>79</v>
      </c>
      <c r="B29" s="3">
        <v>154.13</v>
      </c>
      <c r="C29" s="3">
        <v>154.13</v>
      </c>
      <c r="D29" s="3">
        <v>155.2</v>
      </c>
      <c r="E29" s="3">
        <v>155.1</v>
      </c>
      <c r="F29" s="3">
        <v>155.32</v>
      </c>
      <c r="G29" s="3">
        <v>154.13</v>
      </c>
      <c r="H29" s="3">
        <v>154.13</v>
      </c>
      <c r="I29" s="3">
        <v>154.13</v>
      </c>
      <c r="J29" s="3">
        <v>154.1</v>
      </c>
      <c r="K29" s="3">
        <v>154.13</v>
      </c>
      <c r="L29" s="3">
        <v>154.13</v>
      </c>
      <c r="M29" s="3">
        <v>153.15</v>
      </c>
      <c r="N29" s="3">
        <f t="shared" si="4"/>
        <v>1851.7800000000002</v>
      </c>
      <c r="P29" s="64" t="s">
        <v>99</v>
      </c>
      <c r="Q29" s="65">
        <f>N33</f>
        <v>1100.55</v>
      </c>
      <c r="R29" s="42"/>
      <c r="S29" s="42"/>
      <c r="T29" s="42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4"/>
        <v>0</v>
      </c>
      <c r="P30" s="51" t="s">
        <v>115</v>
      </c>
      <c r="Q30" s="53">
        <f>SUM(Q21:Q29)</f>
        <v>13460.072400000001</v>
      </c>
    </row>
    <row r="31" spans="1:14" ht="12.75">
      <c r="A31" s="3" t="s">
        <v>237</v>
      </c>
      <c r="B31" s="3">
        <v>3272.81</v>
      </c>
      <c r="C31" s="3">
        <v>3570.99</v>
      </c>
      <c r="D31" s="3">
        <v>2775.45</v>
      </c>
      <c r="E31" s="3">
        <v>3247.49</v>
      </c>
      <c r="F31" s="3">
        <v>3096.25</v>
      </c>
      <c r="G31" s="3">
        <v>2984.96</v>
      </c>
      <c r="H31" s="3">
        <v>3451.6</v>
      </c>
      <c r="I31" s="3">
        <v>3176.05</v>
      </c>
      <c r="J31" s="3">
        <v>3375.79</v>
      </c>
      <c r="K31" s="3">
        <v>3601.4</v>
      </c>
      <c r="L31" s="3">
        <v>2889.32</v>
      </c>
      <c r="M31" s="3">
        <v>3716.31</v>
      </c>
      <c r="N31" s="3">
        <f t="shared" si="4"/>
        <v>39158.42</v>
      </c>
    </row>
    <row r="32" spans="1:14" ht="12.75">
      <c r="A32" s="3" t="s">
        <v>238</v>
      </c>
      <c r="B32" s="3">
        <v>988.39</v>
      </c>
      <c r="C32" s="3">
        <v>1078.44</v>
      </c>
      <c r="D32" s="3">
        <v>838.18</v>
      </c>
      <c r="E32" s="3">
        <v>980.74</v>
      </c>
      <c r="F32" s="3">
        <v>935.07</v>
      </c>
      <c r="G32" s="3">
        <v>901.46</v>
      </c>
      <c r="H32" s="3">
        <v>1042.38</v>
      </c>
      <c r="I32" s="3">
        <v>959.17</v>
      </c>
      <c r="J32" s="3">
        <v>1019.49</v>
      </c>
      <c r="K32" s="3">
        <v>1087.62</v>
      </c>
      <c r="L32" s="3">
        <v>872.58</v>
      </c>
      <c r="M32" s="3">
        <v>1122.33</v>
      </c>
      <c r="N32" s="3">
        <f t="shared" si="4"/>
        <v>11825.849999999999</v>
      </c>
    </row>
    <row r="33" spans="1:14" ht="12.75">
      <c r="A33" s="3" t="s">
        <v>99</v>
      </c>
      <c r="B33" s="3"/>
      <c r="C33" s="3"/>
      <c r="D33" s="3">
        <v>766.39</v>
      </c>
      <c r="E33" s="3"/>
      <c r="F33" s="3"/>
      <c r="G33" s="3"/>
      <c r="H33" s="3"/>
      <c r="I33" s="3"/>
      <c r="J33" s="3"/>
      <c r="K33" s="3"/>
      <c r="L33" s="3"/>
      <c r="M33" s="3">
        <v>334.16</v>
      </c>
      <c r="N33" s="3">
        <f t="shared" si="4"/>
        <v>1100.55</v>
      </c>
    </row>
    <row r="34" spans="1:14" ht="12.7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4"/>
        <v>0</v>
      </c>
    </row>
    <row r="35" spans="1:14" ht="12.75">
      <c r="A35" s="3" t="s">
        <v>97</v>
      </c>
      <c r="B35" s="3"/>
      <c r="C35" s="3"/>
      <c r="D35" s="3"/>
      <c r="E35" s="3"/>
      <c r="F35" s="3">
        <v>5921.46</v>
      </c>
      <c r="G35" s="3"/>
      <c r="H35" s="3"/>
      <c r="I35" s="3"/>
      <c r="J35" s="3"/>
      <c r="K35" s="3"/>
      <c r="L35" s="3"/>
      <c r="M35" s="3"/>
      <c r="N35" s="3">
        <f t="shared" si="4"/>
        <v>5921.46</v>
      </c>
    </row>
    <row r="36" spans="1:14" ht="12.75">
      <c r="A36" s="3" t="s">
        <v>19</v>
      </c>
      <c r="B36" s="3">
        <f>SUM(B21:B35)</f>
        <v>8275.75</v>
      </c>
      <c r="C36" s="3">
        <f aca="true" t="shared" si="5" ref="C36:M36">SUM(C20:C35)</f>
        <v>8669.7</v>
      </c>
      <c r="D36" s="3">
        <f t="shared" si="5"/>
        <v>8358.75</v>
      </c>
      <c r="E36" s="3">
        <f t="shared" si="5"/>
        <v>8700.62</v>
      </c>
      <c r="F36" s="3">
        <f t="shared" si="5"/>
        <v>13620.419999999998</v>
      </c>
      <c r="G36" s="3">
        <f t="shared" si="5"/>
        <v>9351.529999999999</v>
      </c>
      <c r="H36" s="3">
        <f t="shared" si="5"/>
        <v>7061.490000000001</v>
      </c>
      <c r="I36" s="3">
        <f t="shared" si="5"/>
        <v>7897.25</v>
      </c>
      <c r="J36" s="3">
        <f t="shared" si="5"/>
        <v>8238.56</v>
      </c>
      <c r="K36" s="3">
        <f t="shared" si="5"/>
        <v>8561.52</v>
      </c>
      <c r="L36" s="3">
        <f t="shared" si="5"/>
        <v>10559.500000000002</v>
      </c>
      <c r="M36" s="3">
        <f t="shared" si="5"/>
        <v>9206.51</v>
      </c>
      <c r="N36" s="3">
        <f>SUM(B36:M36)</f>
        <v>108501.59999999999</v>
      </c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14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8">
      <selection activeCell="M31" sqref="M31"/>
    </sheetView>
  </sheetViews>
  <sheetFormatPr defaultColWidth="9.140625" defaultRowHeight="12.75"/>
  <cols>
    <col min="1" max="1" width="22.7109375" style="0" customWidth="1"/>
    <col min="2" max="2" width="8.57421875" style="0" customWidth="1"/>
    <col min="10" max="10" width="9.28125" style="0" bestFit="1" customWidth="1"/>
    <col min="14" max="14" width="9.57421875" style="0" bestFit="1" customWidth="1"/>
    <col min="16" max="16" width="30.140625" style="0" customWidth="1"/>
    <col min="17" max="17" width="18.00390625" style="0" customWidth="1"/>
  </cols>
  <sheetData>
    <row r="1" ht="12.75">
      <c r="A1" s="27" t="s">
        <v>239</v>
      </c>
    </row>
    <row r="2" spans="1:20" ht="15">
      <c r="A2" s="2" t="s">
        <v>27</v>
      </c>
      <c r="E2" t="s">
        <v>22</v>
      </c>
      <c r="H2" s="13">
        <v>869</v>
      </c>
      <c r="P2" s="2" t="s">
        <v>226</v>
      </c>
      <c r="Q2" s="42"/>
      <c r="R2" s="42"/>
      <c r="S2" s="42"/>
      <c r="T2" s="42"/>
    </row>
    <row r="3" spans="16:20" ht="15">
      <c r="P3" s="42"/>
      <c r="Q3" s="42"/>
      <c r="R3" s="42"/>
      <c r="S3" s="42"/>
      <c r="T3" s="42"/>
    </row>
    <row r="4" spans="1:20" ht="15.75">
      <c r="A4" t="s">
        <v>100</v>
      </c>
      <c r="C4" s="12">
        <f>'[1]5'!$N$16</f>
        <v>32524.83399999993</v>
      </c>
      <c r="D4" s="27"/>
      <c r="P4" s="42" t="s">
        <v>116</v>
      </c>
      <c r="Q4" s="63">
        <f>C4</f>
        <v>32524.83399999993</v>
      </c>
      <c r="R4" s="42"/>
      <c r="S4" s="42"/>
      <c r="T4" s="42"/>
    </row>
    <row r="5" spans="16:20" ht="15">
      <c r="P5" s="42"/>
      <c r="Q5" s="42"/>
      <c r="R5" s="42"/>
      <c r="S5" s="42"/>
      <c r="T5" s="42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43"/>
      <c r="Q6" s="43" t="s">
        <v>14</v>
      </c>
      <c r="R6" s="42"/>
      <c r="S6" s="42"/>
      <c r="T6" s="42"/>
    </row>
    <row r="7" spans="1:20" ht="15.75">
      <c r="A7" s="6" t="s">
        <v>1</v>
      </c>
      <c r="B7" s="6">
        <v>8222.4</v>
      </c>
      <c r="C7" s="6">
        <v>8222.4</v>
      </c>
      <c r="D7" s="6">
        <v>8222.4</v>
      </c>
      <c r="E7" s="6">
        <v>8222.4</v>
      </c>
      <c r="F7" s="6">
        <v>8222.4</v>
      </c>
      <c r="G7" s="6">
        <v>8222.4</v>
      </c>
      <c r="H7" s="6">
        <v>8222.4</v>
      </c>
      <c r="I7" s="6">
        <v>8222.4</v>
      </c>
      <c r="J7" s="28">
        <v>10106.7</v>
      </c>
      <c r="K7" s="28">
        <v>10106.7</v>
      </c>
      <c r="L7" s="28">
        <v>10106.7</v>
      </c>
      <c r="M7" s="28">
        <v>10106.7</v>
      </c>
      <c r="N7" s="28">
        <f>SUM(B7:M7)</f>
        <v>106205.99999999999</v>
      </c>
      <c r="P7" s="54" t="s">
        <v>1</v>
      </c>
      <c r="Q7" s="54">
        <f>N7</f>
        <v>106205.99999999999</v>
      </c>
      <c r="R7" s="42"/>
      <c r="S7" s="42"/>
      <c r="T7" s="42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53"/>
      <c r="Q8" s="53"/>
      <c r="R8" s="42"/>
      <c r="S8" s="42"/>
      <c r="T8" s="42"/>
    </row>
    <row r="9" spans="1:20" ht="15.75">
      <c r="A9" s="7" t="s">
        <v>15</v>
      </c>
      <c r="B9" s="23">
        <v>6149.09</v>
      </c>
      <c r="C9" s="23">
        <v>5740.113</v>
      </c>
      <c r="D9" s="23">
        <v>5816.363</v>
      </c>
      <c r="E9" s="23">
        <v>4488.927</v>
      </c>
      <c r="F9" s="23">
        <v>6022.591</v>
      </c>
      <c r="G9" s="23">
        <v>21827.99</v>
      </c>
      <c r="H9" s="23">
        <v>4526.476</v>
      </c>
      <c r="I9" s="23">
        <v>9904.629</v>
      </c>
      <c r="J9" s="23">
        <v>10015.17</v>
      </c>
      <c r="K9" s="23">
        <v>9538.319</v>
      </c>
      <c r="L9" s="23">
        <v>8829.468</v>
      </c>
      <c r="M9" s="23">
        <v>5843.521</v>
      </c>
      <c r="N9" s="23">
        <f>SUM(B9:M9)</f>
        <v>98702.65700000002</v>
      </c>
      <c r="P9" s="55" t="s">
        <v>15</v>
      </c>
      <c r="Q9" s="55">
        <f>N9</f>
        <v>98702.65700000002</v>
      </c>
      <c r="R9" s="42"/>
      <c r="S9" s="42"/>
      <c r="T9" s="42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P10" s="56"/>
      <c r="Q10" s="57"/>
      <c r="R10" s="42"/>
      <c r="S10" s="42"/>
      <c r="T10" s="42"/>
    </row>
    <row r="11" spans="1:2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P11" s="42" t="s">
        <v>106</v>
      </c>
      <c r="Q11" s="58"/>
      <c r="R11" s="42"/>
      <c r="S11" s="42"/>
      <c r="T11" s="42"/>
    </row>
    <row r="12" spans="1:20" ht="15.75">
      <c r="A12" s="10" t="s">
        <v>16</v>
      </c>
      <c r="B12" s="10">
        <f>SUM(B36)</f>
        <v>8304.199999999999</v>
      </c>
      <c r="C12" s="10">
        <f aca="true" t="shared" si="0" ref="C12:M12">C36</f>
        <v>8389.31</v>
      </c>
      <c r="D12" s="10">
        <f t="shared" si="0"/>
        <v>8386.61</v>
      </c>
      <c r="E12" s="10">
        <f t="shared" si="0"/>
        <v>8729.54</v>
      </c>
      <c r="F12" s="10">
        <f t="shared" si="0"/>
        <v>7725.42</v>
      </c>
      <c r="G12" s="10">
        <f t="shared" si="0"/>
        <v>9583.27</v>
      </c>
      <c r="H12" s="10">
        <f t="shared" si="0"/>
        <v>7085.369999999999</v>
      </c>
      <c r="I12" s="10">
        <f t="shared" si="0"/>
        <v>7924.37</v>
      </c>
      <c r="J12" s="10">
        <f t="shared" si="0"/>
        <v>8865.869999999999</v>
      </c>
      <c r="K12" s="10">
        <f t="shared" si="0"/>
        <v>8590.64</v>
      </c>
      <c r="L12" s="10">
        <f t="shared" si="0"/>
        <v>8426.76</v>
      </c>
      <c r="M12" s="10">
        <f t="shared" si="0"/>
        <v>9233.41</v>
      </c>
      <c r="N12" s="10">
        <f>SUM(B12:M12)</f>
        <v>101244.76999999999</v>
      </c>
      <c r="P12" s="59" t="s">
        <v>60</v>
      </c>
      <c r="Q12" s="59">
        <f>Q4+Q7-Q9</f>
        <v>40028.176999999894</v>
      </c>
      <c r="R12" s="42"/>
      <c r="S12" s="42"/>
      <c r="T12" s="42"/>
    </row>
    <row r="13" spans="16:20" ht="15">
      <c r="P13" s="60"/>
      <c r="Q13" s="60"/>
      <c r="R13" s="42"/>
      <c r="S13" s="42"/>
      <c r="T13" s="42"/>
    </row>
    <row r="14" spans="1:20" ht="15.75">
      <c r="A14" s="11" t="s">
        <v>20</v>
      </c>
      <c r="B14" s="11">
        <f aca="true" t="shared" si="1" ref="B14:G14">B9-B12</f>
        <v>-2155.1099999999988</v>
      </c>
      <c r="C14" s="11">
        <f t="shared" si="1"/>
        <v>-2649.196999999999</v>
      </c>
      <c r="D14" s="11">
        <f t="shared" si="1"/>
        <v>-2570.2470000000003</v>
      </c>
      <c r="E14" s="11">
        <f t="shared" si="1"/>
        <v>-4240.613000000001</v>
      </c>
      <c r="F14" s="11">
        <f t="shared" si="1"/>
        <v>-1702.8289999999997</v>
      </c>
      <c r="G14" s="11">
        <f t="shared" si="1"/>
        <v>12244.720000000001</v>
      </c>
      <c r="H14" s="11">
        <f aca="true" t="shared" si="2" ref="H14:M14">H9-H12</f>
        <v>-2558.8939999999993</v>
      </c>
      <c r="I14" s="11">
        <f t="shared" si="2"/>
        <v>1980.259000000001</v>
      </c>
      <c r="J14" s="11">
        <f t="shared" si="2"/>
        <v>1149.300000000001</v>
      </c>
      <c r="K14" s="11">
        <f t="shared" si="2"/>
        <v>947.6790000000001</v>
      </c>
      <c r="L14" s="11">
        <f t="shared" si="2"/>
        <v>402.70800000000054</v>
      </c>
      <c r="M14" s="11">
        <f t="shared" si="2"/>
        <v>-3389.889</v>
      </c>
      <c r="N14" s="11">
        <f>SUM(B14:M14)</f>
        <v>-2542.112999999995</v>
      </c>
      <c r="P14" s="61"/>
      <c r="Q14" s="61"/>
      <c r="R14" s="42"/>
      <c r="S14" s="42"/>
      <c r="T14" s="42"/>
    </row>
    <row r="15" spans="16:20" ht="15.75">
      <c r="P15" s="42"/>
      <c r="Q15" s="61"/>
      <c r="R15" s="42"/>
      <c r="S15" s="42"/>
      <c r="T15" s="42"/>
    </row>
    <row r="16" spans="1:20" ht="15.75">
      <c r="A16" s="20" t="s">
        <v>60</v>
      </c>
      <c r="B16" s="21">
        <f>C4+B7-B9</f>
        <v>34598.14399999993</v>
      </c>
      <c r="C16" s="20">
        <f aca="true" t="shared" si="3" ref="C16:H16">B16+C7-C9</f>
        <v>37080.43099999993</v>
      </c>
      <c r="D16" s="21">
        <f t="shared" si="3"/>
        <v>39486.467999999935</v>
      </c>
      <c r="E16" s="20">
        <f t="shared" si="3"/>
        <v>43219.94099999993</v>
      </c>
      <c r="F16" s="21">
        <f>E16+F7-F9</f>
        <v>45419.749999999935</v>
      </c>
      <c r="G16" s="20">
        <f t="shared" si="3"/>
        <v>31814.159999999934</v>
      </c>
      <c r="H16" s="21">
        <f t="shared" si="3"/>
        <v>35510.08399999993</v>
      </c>
      <c r="I16" s="20">
        <f>H16+I7-I9</f>
        <v>33827.85499999993</v>
      </c>
      <c r="J16" s="21">
        <f>I16+J7-J9</f>
        <v>33919.38499999994</v>
      </c>
      <c r="K16" s="20">
        <f>J16+K7-K9</f>
        <v>34487.76599999993</v>
      </c>
      <c r="L16" s="21">
        <f>K16+L7-L9</f>
        <v>35764.99799999993</v>
      </c>
      <c r="M16" s="20">
        <f>L16+M7-M9</f>
        <v>40028.17699999993</v>
      </c>
      <c r="N16" s="22">
        <f>C4+N7-N9</f>
        <v>40028.176999999894</v>
      </c>
      <c r="O16" s="29"/>
      <c r="P16" s="62" t="s">
        <v>107</v>
      </c>
      <c r="Q16" s="62">
        <f>N12</f>
        <v>101244.76999999999</v>
      </c>
      <c r="R16" s="45" t="s">
        <v>108</v>
      </c>
      <c r="S16" s="42"/>
      <c r="T16" s="42"/>
    </row>
    <row r="17" spans="16:20" ht="15">
      <c r="P17" s="42"/>
      <c r="Q17" s="42"/>
      <c r="R17" s="42"/>
      <c r="S17" s="42"/>
      <c r="T17" s="42"/>
    </row>
    <row r="18" spans="1:20" ht="15">
      <c r="A18" s="4" t="s">
        <v>17</v>
      </c>
      <c r="P18" s="2" t="s">
        <v>109</v>
      </c>
      <c r="Q18" s="42"/>
      <c r="R18" s="42"/>
      <c r="S18" s="42"/>
      <c r="T18" s="42" t="s">
        <v>110</v>
      </c>
    </row>
    <row r="19" spans="16:20" ht="15">
      <c r="P19" s="42"/>
      <c r="Q19" s="42"/>
      <c r="R19" s="42"/>
      <c r="S19" s="42"/>
      <c r="T19" s="42" t="s">
        <v>133</v>
      </c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46" t="s">
        <v>18</v>
      </c>
      <c r="Q20" s="47"/>
      <c r="R20" s="42"/>
      <c r="S20" s="42"/>
      <c r="T20" s="42" t="s">
        <v>134</v>
      </c>
    </row>
    <row r="21" spans="1:20" ht="15.75">
      <c r="A21" s="3" t="s">
        <v>42</v>
      </c>
      <c r="B21" s="3">
        <v>62.92</v>
      </c>
      <c r="C21" s="3">
        <v>61.96</v>
      </c>
      <c r="D21" s="3">
        <v>61.96</v>
      </c>
      <c r="E21" s="3">
        <v>61.96</v>
      </c>
      <c r="F21" s="3">
        <v>61.96</v>
      </c>
      <c r="G21" s="3">
        <v>72.4</v>
      </c>
      <c r="H21" s="3">
        <v>71.69</v>
      </c>
      <c r="I21" s="3">
        <v>61.96</v>
      </c>
      <c r="J21" s="3">
        <v>64.62</v>
      </c>
      <c r="K21" s="3">
        <v>67.76</v>
      </c>
      <c r="L21" s="3">
        <v>61.96</v>
      </c>
      <c r="M21" s="3">
        <v>105.82</v>
      </c>
      <c r="N21" s="3">
        <f>SUM(B21:M21)</f>
        <v>816.97</v>
      </c>
      <c r="P21" s="48" t="s">
        <v>112</v>
      </c>
      <c r="Q21" s="49">
        <f>(Q23+Q24+Q22)*18%</f>
        <v>398.6874</v>
      </c>
      <c r="R21" s="42"/>
      <c r="S21" s="42"/>
      <c r="T21" s="42" t="s">
        <v>135</v>
      </c>
    </row>
    <row r="22" spans="1:20" ht="15.75">
      <c r="A22" s="3" t="s">
        <v>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35">SUM(B22:M22)</f>
        <v>0</v>
      </c>
      <c r="P22" s="43" t="s">
        <v>44</v>
      </c>
      <c r="Q22" s="43">
        <f>N21</f>
        <v>816.97</v>
      </c>
      <c r="R22" s="42"/>
      <c r="S22" s="42"/>
      <c r="T22" s="42" t="s">
        <v>146</v>
      </c>
    </row>
    <row r="23" spans="1:20" ht="15.75">
      <c r="A23" s="3" t="s">
        <v>56</v>
      </c>
      <c r="B23" s="3">
        <v>1022.2</v>
      </c>
      <c r="C23" s="3">
        <v>734.09</v>
      </c>
      <c r="D23" s="3">
        <v>734.09</v>
      </c>
      <c r="E23" s="3">
        <v>734.09</v>
      </c>
      <c r="F23" s="3">
        <v>734.09</v>
      </c>
      <c r="G23" s="3">
        <v>734.09</v>
      </c>
      <c r="H23" s="3">
        <v>734.09</v>
      </c>
      <c r="I23" s="3">
        <v>734.09</v>
      </c>
      <c r="J23" s="3">
        <v>734.09</v>
      </c>
      <c r="K23" s="3">
        <v>734.09</v>
      </c>
      <c r="L23" s="3">
        <v>1446.89</v>
      </c>
      <c r="M23" s="3">
        <v>734.09</v>
      </c>
      <c r="N23" s="3">
        <f t="shared" si="4"/>
        <v>9809.990000000002</v>
      </c>
      <c r="P23" s="43" t="s">
        <v>72</v>
      </c>
      <c r="Q23" s="43">
        <f>N27</f>
        <v>391.76</v>
      </c>
      <c r="R23" s="42"/>
      <c r="S23" s="42"/>
      <c r="T23" s="42" t="s">
        <v>179</v>
      </c>
    </row>
    <row r="24" spans="1:20" ht="15.75">
      <c r="A24" s="3" t="s">
        <v>58</v>
      </c>
      <c r="B24" s="3">
        <v>311.65</v>
      </c>
      <c r="C24" s="3">
        <v>366.65</v>
      </c>
      <c r="D24" s="3">
        <v>366.65</v>
      </c>
      <c r="E24" s="3">
        <v>476.64</v>
      </c>
      <c r="F24" s="3">
        <v>329.98</v>
      </c>
      <c r="G24" s="3">
        <v>348.31</v>
      </c>
      <c r="H24" s="3">
        <v>421.64</v>
      </c>
      <c r="I24" s="3">
        <v>403.31</v>
      </c>
      <c r="J24" s="3">
        <v>384.98</v>
      </c>
      <c r="K24" s="3">
        <v>421.64</v>
      </c>
      <c r="L24" s="3">
        <v>366.65</v>
      </c>
      <c r="M24" s="3">
        <v>398.73</v>
      </c>
      <c r="N24" s="3">
        <f t="shared" si="4"/>
        <v>4596.83</v>
      </c>
      <c r="P24" s="43" t="s">
        <v>62</v>
      </c>
      <c r="Q24" s="43">
        <f>N26</f>
        <v>1006.2</v>
      </c>
      <c r="R24" s="42"/>
      <c r="S24" s="42"/>
      <c r="T24" s="42"/>
    </row>
    <row r="25" spans="1:20" ht="15.75">
      <c r="A25" s="3" t="s">
        <v>53</v>
      </c>
      <c r="B25" s="3">
        <v>919.76</v>
      </c>
      <c r="C25" s="3">
        <v>849.36</v>
      </c>
      <c r="D25" s="3">
        <v>911.65</v>
      </c>
      <c r="E25" s="3">
        <v>959.16</v>
      </c>
      <c r="F25" s="3">
        <v>838.65</v>
      </c>
      <c r="G25" s="3">
        <v>1231.08</v>
      </c>
      <c r="H25" s="3">
        <v>559.3</v>
      </c>
      <c r="I25" s="3">
        <v>860.43</v>
      </c>
      <c r="J25" s="3">
        <v>874.16</v>
      </c>
      <c r="K25" s="3">
        <v>865.97</v>
      </c>
      <c r="L25" s="3">
        <v>1064.62</v>
      </c>
      <c r="M25" s="3">
        <v>914.23</v>
      </c>
      <c r="N25" s="3">
        <f t="shared" si="4"/>
        <v>10848.369999999999</v>
      </c>
      <c r="P25" s="43" t="s">
        <v>79</v>
      </c>
      <c r="Q25" s="43">
        <f>N29</f>
        <v>1858.2000000000005</v>
      </c>
      <c r="R25" s="42"/>
      <c r="S25" s="42"/>
      <c r="T25" s="42"/>
    </row>
    <row r="26" spans="1:20" ht="15.75">
      <c r="A26" s="3" t="s">
        <v>70</v>
      </c>
      <c r="B26" s="3"/>
      <c r="C26" s="3"/>
      <c r="D26" s="3"/>
      <c r="E26" s="3">
        <v>27.69</v>
      </c>
      <c r="F26" s="3">
        <v>2.54</v>
      </c>
      <c r="G26" s="3">
        <v>245.42</v>
      </c>
      <c r="H26" s="3">
        <v>21</v>
      </c>
      <c r="I26" s="3">
        <v>3.33</v>
      </c>
      <c r="J26" s="3">
        <v>622.01</v>
      </c>
      <c r="K26" s="3">
        <v>84.21</v>
      </c>
      <c r="L26" s="3"/>
      <c r="M26" s="3"/>
      <c r="N26" s="3">
        <f t="shared" si="4"/>
        <v>1006.2</v>
      </c>
      <c r="P26" s="139" t="s">
        <v>46</v>
      </c>
      <c r="Q26" s="50">
        <f>N22</f>
        <v>0</v>
      </c>
      <c r="R26" s="42"/>
      <c r="S26" s="42"/>
      <c r="T26" s="42"/>
    </row>
    <row r="27" spans="1:20" ht="15.75">
      <c r="A27" s="3" t="s">
        <v>72</v>
      </c>
      <c r="B27" s="3"/>
      <c r="C27" s="3"/>
      <c r="D27" s="3"/>
      <c r="E27" s="3">
        <v>261.83</v>
      </c>
      <c r="F27" s="3"/>
      <c r="G27" s="3">
        <v>58.07</v>
      </c>
      <c r="H27" s="3">
        <v>71.86</v>
      </c>
      <c r="I27" s="3"/>
      <c r="J27" s="3"/>
      <c r="K27" s="3"/>
      <c r="L27" s="3"/>
      <c r="M27" s="3"/>
      <c r="N27" s="3">
        <f t="shared" si="4"/>
        <v>391.76</v>
      </c>
      <c r="P27" s="51" t="s">
        <v>113</v>
      </c>
      <c r="Q27" s="43">
        <f>N34</f>
        <v>0</v>
      </c>
      <c r="R27" s="42"/>
      <c r="S27" s="42"/>
      <c r="T27" s="42"/>
    </row>
    <row r="28" spans="1:20" ht="15.75">
      <c r="A28" s="3" t="s">
        <v>81</v>
      </c>
      <c r="B28" s="3">
        <v>1557.05</v>
      </c>
      <c r="C28" s="3">
        <v>1557.05</v>
      </c>
      <c r="D28" s="3">
        <v>1762.21</v>
      </c>
      <c r="E28" s="3">
        <v>1809.65</v>
      </c>
      <c r="F28" s="3">
        <v>1557.05</v>
      </c>
      <c r="G28" s="3">
        <v>2839.36</v>
      </c>
      <c r="H28" s="3">
        <v>541.58</v>
      </c>
      <c r="I28" s="3">
        <v>1557.05</v>
      </c>
      <c r="J28" s="3">
        <v>1620.84</v>
      </c>
      <c r="K28" s="3">
        <v>1557.05</v>
      </c>
      <c r="L28" s="3">
        <v>1557.05</v>
      </c>
      <c r="M28" s="3">
        <v>1740.76</v>
      </c>
      <c r="N28" s="3">
        <f t="shared" si="4"/>
        <v>19656.699999999997</v>
      </c>
      <c r="P28" s="52" t="s">
        <v>114</v>
      </c>
      <c r="Q28" s="53">
        <f>N35</f>
        <v>0</v>
      </c>
      <c r="R28" s="42"/>
      <c r="S28" s="42"/>
      <c r="T28" s="42"/>
    </row>
    <row r="29" spans="1:20" ht="15.75">
      <c r="A29" s="3" t="s">
        <v>79</v>
      </c>
      <c r="B29" s="3">
        <v>154.66</v>
      </c>
      <c r="C29" s="3">
        <v>154.66</v>
      </c>
      <c r="D29" s="3">
        <v>155.74</v>
      </c>
      <c r="E29" s="3">
        <v>155.64</v>
      </c>
      <c r="F29" s="3">
        <v>155.86</v>
      </c>
      <c r="G29" s="3">
        <v>154.66</v>
      </c>
      <c r="H29" s="3">
        <v>154.66</v>
      </c>
      <c r="I29" s="3">
        <v>154.66</v>
      </c>
      <c r="J29" s="3">
        <v>154.66</v>
      </c>
      <c r="K29" s="3">
        <v>154.66</v>
      </c>
      <c r="L29" s="3">
        <v>154.66</v>
      </c>
      <c r="M29" s="3">
        <v>153.68</v>
      </c>
      <c r="N29" s="3">
        <f t="shared" si="4"/>
        <v>1858.2000000000005</v>
      </c>
      <c r="P29" s="64" t="s">
        <v>99</v>
      </c>
      <c r="Q29" s="65">
        <f>N33</f>
        <v>1098.85</v>
      </c>
      <c r="R29" s="42"/>
      <c r="S29" s="42"/>
      <c r="T29" s="42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4"/>
        <v>0</v>
      </c>
      <c r="P30" s="51" t="s">
        <v>115</v>
      </c>
      <c r="Q30" s="53">
        <f>SUM(Q21:Q29)</f>
        <v>5570.6674</v>
      </c>
    </row>
    <row r="31" spans="1:14" ht="12.75">
      <c r="A31" s="3" t="s">
        <v>237</v>
      </c>
      <c r="B31" s="3">
        <v>3284.15</v>
      </c>
      <c r="C31" s="3">
        <v>3583.36</v>
      </c>
      <c r="D31" s="3">
        <v>2785.06</v>
      </c>
      <c r="E31" s="3">
        <v>3258.74</v>
      </c>
      <c r="F31" s="3">
        <v>3106.98</v>
      </c>
      <c r="G31" s="3">
        <v>2995.3</v>
      </c>
      <c r="H31" s="3">
        <v>3463.56</v>
      </c>
      <c r="I31" s="3">
        <v>3187.05</v>
      </c>
      <c r="J31" s="3">
        <v>3387.49</v>
      </c>
      <c r="K31" s="3">
        <v>3613.87</v>
      </c>
      <c r="L31" s="3">
        <v>2899.33</v>
      </c>
      <c r="M31" s="3">
        <v>3729.19</v>
      </c>
      <c r="N31" s="3">
        <f t="shared" si="4"/>
        <v>39294.08</v>
      </c>
    </row>
    <row r="32" spans="1:14" ht="12.75">
      <c r="A32" s="3" t="s">
        <v>238</v>
      </c>
      <c r="B32" s="3">
        <v>991.81</v>
      </c>
      <c r="C32" s="3">
        <v>1082.18</v>
      </c>
      <c r="D32" s="3">
        <v>841.09</v>
      </c>
      <c r="E32" s="3">
        <v>984.14</v>
      </c>
      <c r="F32" s="3">
        <v>938.31</v>
      </c>
      <c r="G32" s="3">
        <v>904.58</v>
      </c>
      <c r="H32" s="3">
        <v>1045.99</v>
      </c>
      <c r="I32" s="3">
        <v>962.49</v>
      </c>
      <c r="J32" s="3">
        <v>1023.02</v>
      </c>
      <c r="K32" s="3">
        <v>1091.39</v>
      </c>
      <c r="L32" s="3">
        <v>875.6</v>
      </c>
      <c r="M32" s="3">
        <v>1126.22</v>
      </c>
      <c r="N32" s="3">
        <f t="shared" si="4"/>
        <v>11866.819999999998</v>
      </c>
    </row>
    <row r="33" spans="1:14" ht="12.75">
      <c r="A33" s="3" t="s">
        <v>99</v>
      </c>
      <c r="B33" s="3"/>
      <c r="C33" s="3"/>
      <c r="D33" s="3">
        <v>768.16</v>
      </c>
      <c r="E33" s="3"/>
      <c r="F33" s="3"/>
      <c r="G33" s="3"/>
      <c r="H33" s="3"/>
      <c r="I33" s="3"/>
      <c r="J33" s="3"/>
      <c r="K33" s="3"/>
      <c r="L33" s="3"/>
      <c r="M33" s="3">
        <v>330.69</v>
      </c>
      <c r="N33" s="3">
        <f t="shared" si="4"/>
        <v>1098.85</v>
      </c>
    </row>
    <row r="34" spans="1:14" ht="12.7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4"/>
        <v>0</v>
      </c>
    </row>
    <row r="35" spans="1:14" ht="12.75">
      <c r="A35" s="67" t="s">
        <v>114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0</v>
      </c>
    </row>
    <row r="36" spans="1:14" ht="12.75">
      <c r="A36" s="3" t="s">
        <v>19</v>
      </c>
      <c r="B36" s="3">
        <f>SUM(B21:B35)</f>
        <v>8304.199999999999</v>
      </c>
      <c r="C36" s="3">
        <f aca="true" t="shared" si="5" ref="C36:M36">SUM(C20:C35)</f>
        <v>8389.31</v>
      </c>
      <c r="D36" s="3">
        <f t="shared" si="5"/>
        <v>8386.61</v>
      </c>
      <c r="E36" s="3">
        <f t="shared" si="5"/>
        <v>8729.54</v>
      </c>
      <c r="F36" s="3">
        <f t="shared" si="5"/>
        <v>7725.42</v>
      </c>
      <c r="G36" s="3">
        <f t="shared" si="5"/>
        <v>9583.27</v>
      </c>
      <c r="H36" s="3">
        <f t="shared" si="5"/>
        <v>7085.369999999999</v>
      </c>
      <c r="I36" s="3">
        <f t="shared" si="5"/>
        <v>7924.37</v>
      </c>
      <c r="J36" s="3">
        <f t="shared" si="5"/>
        <v>8865.869999999999</v>
      </c>
      <c r="K36" s="3">
        <f t="shared" si="5"/>
        <v>8590.64</v>
      </c>
      <c r="L36" s="3">
        <f t="shared" si="5"/>
        <v>8426.76</v>
      </c>
      <c r="M36" s="3">
        <f t="shared" si="5"/>
        <v>9233.41</v>
      </c>
      <c r="N36" s="3">
        <f>SUM(B36:M36)</f>
        <v>101244.76999999999</v>
      </c>
    </row>
  </sheetData>
  <sheetProtection/>
  <printOptions/>
  <pageMargins left="0.75" right="0.75" top="1" bottom="1" header="0.5" footer="0.5"/>
  <pageSetup horizontalDpi="600" verticalDpi="600" orientation="landscape" paperSize="9" scale="86" r:id="rId1"/>
  <colBreaks count="1" manualBreakCount="1">
    <brk id="14" max="7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1">
      <selection activeCell="M31" sqref="M31"/>
    </sheetView>
  </sheetViews>
  <sheetFormatPr defaultColWidth="9.140625" defaultRowHeight="12.75"/>
  <cols>
    <col min="1" max="1" width="22.57421875" style="0" customWidth="1"/>
    <col min="14" max="14" width="9.57421875" style="0" customWidth="1"/>
    <col min="16" max="16" width="29.7109375" style="0" customWidth="1"/>
    <col min="17" max="17" width="15.421875" style="0" customWidth="1"/>
  </cols>
  <sheetData>
    <row r="1" ht="12.75">
      <c r="A1" s="27" t="s">
        <v>239</v>
      </c>
    </row>
    <row r="2" spans="1:20" ht="15">
      <c r="A2" s="2" t="s">
        <v>23</v>
      </c>
      <c r="E2" t="s">
        <v>22</v>
      </c>
      <c r="H2" s="13">
        <v>860</v>
      </c>
      <c r="P2" s="2" t="s">
        <v>227</v>
      </c>
      <c r="Q2" s="42"/>
      <c r="R2" s="42"/>
      <c r="S2" s="42"/>
      <c r="T2" s="42"/>
    </row>
    <row r="3" spans="16:20" ht="15">
      <c r="P3" s="42"/>
      <c r="Q3" s="42"/>
      <c r="R3" s="42"/>
      <c r="S3" s="42"/>
      <c r="T3" s="42"/>
    </row>
    <row r="4" spans="1:20" ht="15.75">
      <c r="A4" t="s">
        <v>100</v>
      </c>
      <c r="C4" s="39">
        <f>'[1]6'!$N$16</f>
        <v>7465.6400000000285</v>
      </c>
      <c r="P4" s="42" t="s">
        <v>116</v>
      </c>
      <c r="Q4" s="63">
        <f>C4</f>
        <v>7465.6400000000285</v>
      </c>
      <c r="R4" s="42"/>
      <c r="S4" s="42"/>
      <c r="T4" s="42"/>
    </row>
    <row r="5" spans="16:20" ht="15">
      <c r="P5" s="42"/>
      <c r="Q5" s="42"/>
      <c r="R5" s="42"/>
      <c r="S5" s="42"/>
      <c r="T5" s="42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43"/>
      <c r="Q6" s="43" t="s">
        <v>14</v>
      </c>
      <c r="R6" s="42"/>
      <c r="S6" s="42"/>
      <c r="T6" s="42"/>
    </row>
    <row r="7" spans="1:20" ht="15.75">
      <c r="A7" s="6" t="s">
        <v>1</v>
      </c>
      <c r="B7" s="33">
        <v>8279.04</v>
      </c>
      <c r="C7" s="33">
        <v>8260.8</v>
      </c>
      <c r="D7" s="33">
        <v>8260.8</v>
      </c>
      <c r="E7" s="33">
        <v>8260.8</v>
      </c>
      <c r="F7" s="33">
        <v>8260.8</v>
      </c>
      <c r="G7" s="33">
        <v>8260.8</v>
      </c>
      <c r="H7" s="33">
        <v>8260.8</v>
      </c>
      <c r="I7" s="33">
        <v>8260.8</v>
      </c>
      <c r="J7" s="33">
        <v>10099.62</v>
      </c>
      <c r="K7" s="33">
        <v>10099.62</v>
      </c>
      <c r="L7" s="33">
        <v>10264.82</v>
      </c>
      <c r="M7" s="33">
        <v>10264.82</v>
      </c>
      <c r="N7" s="33">
        <f>SUM(B7:M7)</f>
        <v>106833.52000000002</v>
      </c>
      <c r="P7" s="54" t="s">
        <v>1</v>
      </c>
      <c r="Q7" s="54">
        <f>N7</f>
        <v>106833.52000000002</v>
      </c>
      <c r="R7" s="42"/>
      <c r="S7" s="42"/>
      <c r="T7" s="42"/>
    </row>
    <row r="8" spans="1:20" ht="15.75">
      <c r="A8" s="5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P8" s="53"/>
      <c r="Q8" s="53"/>
      <c r="R8" s="42"/>
      <c r="S8" s="42"/>
      <c r="T8" s="42"/>
    </row>
    <row r="9" spans="1:20" ht="15.75">
      <c r="A9" s="7" t="s">
        <v>15</v>
      </c>
      <c r="B9" s="23">
        <v>6925.2</v>
      </c>
      <c r="C9" s="23">
        <v>7496.49</v>
      </c>
      <c r="D9" s="23">
        <v>8355.78</v>
      </c>
      <c r="E9" s="23">
        <v>8077.64</v>
      </c>
      <c r="F9" s="23">
        <v>6099.7</v>
      </c>
      <c r="G9" s="23">
        <v>9812.37</v>
      </c>
      <c r="H9" s="23">
        <v>10277.53</v>
      </c>
      <c r="I9" s="23">
        <v>8733.39</v>
      </c>
      <c r="J9" s="23">
        <v>9539.3</v>
      </c>
      <c r="K9" s="23">
        <v>7350.12</v>
      </c>
      <c r="L9" s="23">
        <v>10001.55</v>
      </c>
      <c r="M9" s="23">
        <v>9922.26</v>
      </c>
      <c r="N9" s="23">
        <f>SUM(B9:M9)</f>
        <v>102591.33</v>
      </c>
      <c r="P9" s="55" t="s">
        <v>15</v>
      </c>
      <c r="Q9" s="55">
        <f>N9</f>
        <v>102591.33</v>
      </c>
      <c r="R9" s="42"/>
      <c r="S9" s="42"/>
      <c r="T9" s="42"/>
    </row>
    <row r="10" spans="1:20" ht="15.75">
      <c r="A10" s="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4"/>
      <c r="P10" s="56"/>
      <c r="Q10" s="57"/>
      <c r="R10" s="42"/>
      <c r="S10" s="42"/>
      <c r="T10" s="42"/>
    </row>
    <row r="11" spans="1:20" ht="15.75">
      <c r="A11" s="1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5"/>
      <c r="P11" s="42" t="s">
        <v>106</v>
      </c>
      <c r="Q11" s="58"/>
      <c r="R11" s="42"/>
      <c r="S11" s="42"/>
      <c r="T11" s="42"/>
    </row>
    <row r="12" spans="1:20" ht="15.75">
      <c r="A12" s="10" t="s">
        <v>16</v>
      </c>
      <c r="B12" s="36">
        <f>SUM(B36)</f>
        <v>8218.82</v>
      </c>
      <c r="C12" s="36">
        <f aca="true" t="shared" si="0" ref="C12:M12">C36</f>
        <v>8383.15</v>
      </c>
      <c r="D12" s="36">
        <f t="shared" si="0"/>
        <v>8331.39</v>
      </c>
      <c r="E12" s="36">
        <f t="shared" si="0"/>
        <v>8642.78</v>
      </c>
      <c r="F12" s="36">
        <f t="shared" si="0"/>
        <v>7646.070000000001</v>
      </c>
      <c r="G12" s="36">
        <f t="shared" si="0"/>
        <v>14476.719999999998</v>
      </c>
      <c r="H12" s="36">
        <f t="shared" si="0"/>
        <v>7013.69</v>
      </c>
      <c r="I12" s="36">
        <f t="shared" si="0"/>
        <v>7842.969999999999</v>
      </c>
      <c r="J12" s="36">
        <f t="shared" si="0"/>
        <v>8182.12</v>
      </c>
      <c r="K12" s="36">
        <f t="shared" si="0"/>
        <v>19841.53</v>
      </c>
      <c r="L12" s="36">
        <f t="shared" si="0"/>
        <v>9935.040000000003</v>
      </c>
      <c r="M12" s="36">
        <f t="shared" si="0"/>
        <v>54866.75000000001</v>
      </c>
      <c r="N12" s="36">
        <f>SUM(B12:M12)</f>
        <v>163381.03</v>
      </c>
      <c r="P12" s="59" t="s">
        <v>60</v>
      </c>
      <c r="Q12" s="59">
        <f>Q4+Q7-Q9</f>
        <v>11707.830000000045</v>
      </c>
      <c r="R12" s="42"/>
      <c r="S12" s="42"/>
      <c r="T12" s="42"/>
    </row>
    <row r="13" spans="2:20" ht="1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P13" s="60"/>
      <c r="Q13" s="60"/>
      <c r="R13" s="42"/>
      <c r="S13" s="42"/>
      <c r="T13" s="42"/>
    </row>
    <row r="14" spans="1:20" ht="15.75">
      <c r="A14" s="11" t="s">
        <v>20</v>
      </c>
      <c r="B14" s="37">
        <f aca="true" t="shared" si="1" ref="B14:G14">B9-B12</f>
        <v>-1293.62</v>
      </c>
      <c r="C14" s="37">
        <f t="shared" si="1"/>
        <v>-886.6599999999999</v>
      </c>
      <c r="D14" s="37">
        <f t="shared" si="1"/>
        <v>24.390000000001237</v>
      </c>
      <c r="E14" s="37">
        <f t="shared" si="1"/>
        <v>-565.1400000000003</v>
      </c>
      <c r="F14" s="37">
        <f t="shared" si="1"/>
        <v>-1546.3700000000008</v>
      </c>
      <c r="G14" s="37">
        <f t="shared" si="1"/>
        <v>-4664.349999999997</v>
      </c>
      <c r="H14" s="37">
        <f aca="true" t="shared" si="2" ref="H14:M14">H9-H12</f>
        <v>3263.840000000001</v>
      </c>
      <c r="I14" s="37">
        <f t="shared" si="2"/>
        <v>890.4200000000001</v>
      </c>
      <c r="J14" s="37">
        <f t="shared" si="2"/>
        <v>1357.1799999999994</v>
      </c>
      <c r="K14" s="37">
        <f t="shared" si="2"/>
        <v>-12491.41</v>
      </c>
      <c r="L14" s="37">
        <f t="shared" si="2"/>
        <v>66.50999999999658</v>
      </c>
      <c r="M14" s="37">
        <f t="shared" si="2"/>
        <v>-44944.490000000005</v>
      </c>
      <c r="N14" s="37">
        <f>SUM(B14:M14)</f>
        <v>-60789.700000000004</v>
      </c>
      <c r="P14" s="61"/>
      <c r="Q14" s="61"/>
      <c r="R14" s="42"/>
      <c r="S14" s="42"/>
      <c r="T14" s="42"/>
    </row>
    <row r="15" spans="2:20" ht="15.7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P15" s="42"/>
      <c r="Q15" s="61"/>
      <c r="R15" s="42"/>
      <c r="S15" s="42"/>
      <c r="T15" s="42"/>
    </row>
    <row r="16" spans="1:20" ht="15.75">
      <c r="A16" s="20" t="s">
        <v>59</v>
      </c>
      <c r="B16" s="25">
        <f>C4+B7-B9</f>
        <v>8819.480000000029</v>
      </c>
      <c r="C16" s="38">
        <f aca="true" t="shared" si="3" ref="C16:H16">B16+C7-C9</f>
        <v>9583.790000000028</v>
      </c>
      <c r="D16" s="25">
        <f t="shared" si="3"/>
        <v>9488.810000000025</v>
      </c>
      <c r="E16" s="38">
        <f t="shared" si="3"/>
        <v>9671.970000000023</v>
      </c>
      <c r="F16" s="25">
        <f t="shared" si="3"/>
        <v>11833.070000000022</v>
      </c>
      <c r="G16" s="38">
        <f t="shared" si="3"/>
        <v>10281.50000000002</v>
      </c>
      <c r="H16" s="25">
        <f t="shared" si="3"/>
        <v>8264.770000000017</v>
      </c>
      <c r="I16" s="38">
        <f>H16+I7-I9</f>
        <v>7792.180000000015</v>
      </c>
      <c r="J16" s="25">
        <f>I16+J7-J9</f>
        <v>8352.500000000018</v>
      </c>
      <c r="K16" s="38">
        <f>J16+K7-K9</f>
        <v>11102.000000000018</v>
      </c>
      <c r="L16" s="25">
        <f>K16+L7-L9</f>
        <v>11365.270000000019</v>
      </c>
      <c r="M16" s="38">
        <f>L16+M7-M9</f>
        <v>11707.830000000018</v>
      </c>
      <c r="N16" s="25">
        <f>C4+N7-N9</f>
        <v>11707.830000000045</v>
      </c>
      <c r="P16" s="62" t="s">
        <v>107</v>
      </c>
      <c r="Q16" s="62">
        <f>N12</f>
        <v>163381.03</v>
      </c>
      <c r="R16" s="45" t="s">
        <v>108</v>
      </c>
      <c r="S16" s="42"/>
      <c r="T16" s="42"/>
    </row>
    <row r="17" spans="16:20" ht="15">
      <c r="P17" s="42"/>
      <c r="Q17" s="42"/>
      <c r="R17" s="42"/>
      <c r="S17" s="42"/>
      <c r="T17" s="42"/>
    </row>
    <row r="18" spans="1:20" ht="15">
      <c r="A18" s="4" t="s">
        <v>17</v>
      </c>
      <c r="P18" s="2" t="s">
        <v>109</v>
      </c>
      <c r="Q18" s="42"/>
      <c r="R18" s="42"/>
      <c r="S18" s="42"/>
      <c r="T18" s="42" t="s">
        <v>110</v>
      </c>
    </row>
    <row r="19" spans="16:20" ht="15">
      <c r="P19" s="42"/>
      <c r="Q19" s="42"/>
      <c r="R19" s="42"/>
      <c r="S19" s="42"/>
      <c r="T19" s="42" t="s">
        <v>118</v>
      </c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46" t="s">
        <v>18</v>
      </c>
      <c r="Q20" s="47"/>
      <c r="R20" s="42"/>
      <c r="S20" s="42"/>
      <c r="T20" s="42" t="s">
        <v>202</v>
      </c>
    </row>
    <row r="21" spans="1:20" ht="15.75">
      <c r="A21" s="3" t="s">
        <v>47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>SUM(B21:M21)</f>
        <v>0</v>
      </c>
      <c r="P21" s="48" t="s">
        <v>112</v>
      </c>
      <c r="Q21" s="49">
        <f>(Q23+Q24+Q22)*18%</f>
        <v>11766.3354</v>
      </c>
      <c r="R21" s="42"/>
      <c r="S21" s="42"/>
      <c r="T21" s="42" t="s">
        <v>123</v>
      </c>
    </row>
    <row r="22" spans="1:20" ht="15.75">
      <c r="A22" s="3" t="s">
        <v>40</v>
      </c>
      <c r="B22" s="3">
        <v>62.92</v>
      </c>
      <c r="C22" s="3">
        <v>61.96</v>
      </c>
      <c r="D22" s="3">
        <v>61.96</v>
      </c>
      <c r="E22" s="3">
        <v>61.96</v>
      </c>
      <c r="F22" s="3">
        <v>61.96</v>
      </c>
      <c r="G22" s="3">
        <v>72.4</v>
      </c>
      <c r="H22" s="3">
        <v>71.69</v>
      </c>
      <c r="I22" s="3">
        <v>61.96</v>
      </c>
      <c r="J22" s="3">
        <v>64.62</v>
      </c>
      <c r="K22" s="3">
        <v>67.76</v>
      </c>
      <c r="L22" s="3">
        <v>61.96</v>
      </c>
      <c r="M22" s="3">
        <v>105.82</v>
      </c>
      <c r="N22" s="3">
        <f aca="true" t="shared" si="4" ref="N22:N36">SUM(B22:M22)</f>
        <v>816.97</v>
      </c>
      <c r="P22" s="43" t="s">
        <v>44</v>
      </c>
      <c r="Q22" s="43">
        <f>N22</f>
        <v>816.97</v>
      </c>
      <c r="R22" s="42"/>
      <c r="S22" s="42"/>
      <c r="T22" s="42" t="s">
        <v>147</v>
      </c>
    </row>
    <row r="23" spans="1:20" ht="15.75">
      <c r="A23" s="3" t="s">
        <v>56</v>
      </c>
      <c r="B23" s="3">
        <v>1011.62</v>
      </c>
      <c r="C23" s="3">
        <v>726.49</v>
      </c>
      <c r="D23" s="3">
        <v>726.49</v>
      </c>
      <c r="E23" s="3">
        <v>726.49</v>
      </c>
      <c r="F23" s="3">
        <v>726.49</v>
      </c>
      <c r="G23" s="3">
        <v>726.49</v>
      </c>
      <c r="H23" s="3">
        <v>726.49</v>
      </c>
      <c r="I23" s="3">
        <v>726.49</v>
      </c>
      <c r="J23" s="3">
        <v>726.49</v>
      </c>
      <c r="K23" s="3">
        <v>726.49</v>
      </c>
      <c r="L23" s="3">
        <v>1431.91</v>
      </c>
      <c r="M23" s="3">
        <v>726.4</v>
      </c>
      <c r="N23" s="3">
        <f t="shared" si="4"/>
        <v>9708.339999999998</v>
      </c>
      <c r="P23" s="43" t="s">
        <v>72</v>
      </c>
      <c r="Q23" s="43">
        <f>N27</f>
        <v>391.76</v>
      </c>
      <c r="R23" s="42"/>
      <c r="S23" s="42"/>
      <c r="T23" s="42" t="s">
        <v>178</v>
      </c>
    </row>
    <row r="24" spans="1:20" ht="15.75">
      <c r="A24" s="3" t="s">
        <v>55</v>
      </c>
      <c r="B24" s="3">
        <v>308.42</v>
      </c>
      <c r="C24" s="3">
        <v>362.85</v>
      </c>
      <c r="D24" s="3">
        <v>362.85</v>
      </c>
      <c r="E24" s="3">
        <v>471.7</v>
      </c>
      <c r="F24" s="3">
        <v>326.56</v>
      </c>
      <c r="G24" s="3">
        <v>344.71</v>
      </c>
      <c r="H24" s="3">
        <v>417.28</v>
      </c>
      <c r="I24" s="3">
        <v>399.13</v>
      </c>
      <c r="J24" s="3">
        <v>380.99</v>
      </c>
      <c r="K24" s="3">
        <v>417.28</v>
      </c>
      <c r="L24" s="3">
        <v>362.85</v>
      </c>
      <c r="M24" s="3">
        <v>394.6</v>
      </c>
      <c r="N24" s="3">
        <f t="shared" si="4"/>
        <v>4549.22</v>
      </c>
      <c r="P24" s="43" t="s">
        <v>62</v>
      </c>
      <c r="Q24" s="43">
        <f>N26</f>
        <v>64159.8</v>
      </c>
      <c r="R24" s="42"/>
      <c r="S24" s="42"/>
      <c r="T24" s="42" t="s">
        <v>146</v>
      </c>
    </row>
    <row r="25" spans="1:20" ht="15.75">
      <c r="A25" s="3" t="s">
        <v>53</v>
      </c>
      <c r="B25" s="3">
        <v>910.2</v>
      </c>
      <c r="C25" s="3">
        <v>840.56</v>
      </c>
      <c r="D25" s="3">
        <v>902.2</v>
      </c>
      <c r="E25" s="3">
        <v>949.23</v>
      </c>
      <c r="F25" s="3">
        <v>829.96</v>
      </c>
      <c r="G25" s="3">
        <v>1218.33</v>
      </c>
      <c r="H25" s="3">
        <v>553.5</v>
      </c>
      <c r="I25" s="3">
        <v>851.52</v>
      </c>
      <c r="J25" s="3">
        <v>865.11</v>
      </c>
      <c r="K25" s="3">
        <v>857</v>
      </c>
      <c r="L25" s="3">
        <v>1053.6</v>
      </c>
      <c r="M25" s="3">
        <v>904.76</v>
      </c>
      <c r="N25" s="3">
        <f t="shared" si="4"/>
        <v>10735.970000000001</v>
      </c>
      <c r="P25" s="43" t="s">
        <v>79</v>
      </c>
      <c r="Q25" s="43">
        <f>N29</f>
        <v>1838.9699999999996</v>
      </c>
      <c r="R25" s="42"/>
      <c r="S25" s="42"/>
      <c r="T25" s="42" t="s">
        <v>152</v>
      </c>
    </row>
    <row r="26" spans="1:20" ht="15.75">
      <c r="A26" s="3" t="s">
        <v>62</v>
      </c>
      <c r="B26" s="3"/>
      <c r="C26" s="3">
        <v>80.09</v>
      </c>
      <c r="D26" s="3">
        <v>31</v>
      </c>
      <c r="E26" s="3">
        <v>27.69</v>
      </c>
      <c r="F26" s="3">
        <v>2.54</v>
      </c>
      <c r="G26" s="3">
        <v>5234.22</v>
      </c>
      <c r="H26" s="3">
        <v>21</v>
      </c>
      <c r="I26" s="3">
        <v>3.33</v>
      </c>
      <c r="J26" s="3">
        <v>22.97</v>
      </c>
      <c r="K26" s="3">
        <v>11422.48</v>
      </c>
      <c r="L26" s="3">
        <v>1594.91</v>
      </c>
      <c r="M26" s="3">
        <v>45719.57</v>
      </c>
      <c r="N26" s="3">
        <f t="shared" si="4"/>
        <v>64159.8</v>
      </c>
      <c r="P26" s="139" t="s">
        <v>47</v>
      </c>
      <c r="Q26" s="50">
        <f>N21</f>
        <v>0</v>
      </c>
      <c r="R26" s="42"/>
      <c r="S26" s="42"/>
      <c r="T26" s="42" t="s">
        <v>176</v>
      </c>
    </row>
    <row r="27" spans="1:20" ht="15.75">
      <c r="A27" s="3" t="s">
        <v>72</v>
      </c>
      <c r="B27" s="3"/>
      <c r="C27" s="3"/>
      <c r="D27" s="3"/>
      <c r="E27" s="3">
        <v>261.83</v>
      </c>
      <c r="F27" s="3"/>
      <c r="G27" s="3">
        <v>58.07</v>
      </c>
      <c r="H27" s="3">
        <v>71.86</v>
      </c>
      <c r="I27" s="3"/>
      <c r="J27" s="3"/>
      <c r="K27" s="3"/>
      <c r="L27" s="3"/>
      <c r="M27" s="3"/>
      <c r="N27" s="3">
        <f t="shared" si="4"/>
        <v>391.76</v>
      </c>
      <c r="P27" s="51" t="s">
        <v>113</v>
      </c>
      <c r="Q27" s="43">
        <f>N35</f>
        <v>0</v>
      </c>
      <c r="R27" s="42"/>
      <c r="S27" s="42"/>
      <c r="T27" s="42" t="s">
        <v>175</v>
      </c>
    </row>
    <row r="28" spans="1:20" ht="15.75">
      <c r="A28" s="3" t="s">
        <v>81</v>
      </c>
      <c r="B28" s="3">
        <v>1540.92</v>
      </c>
      <c r="C28" s="3">
        <v>1540.92</v>
      </c>
      <c r="D28" s="3">
        <v>1743.96</v>
      </c>
      <c r="E28" s="3">
        <v>1790.91</v>
      </c>
      <c r="F28" s="3">
        <v>1540.92</v>
      </c>
      <c r="G28" s="3">
        <v>2809.95</v>
      </c>
      <c r="H28" s="3">
        <v>535.97</v>
      </c>
      <c r="I28" s="3">
        <v>1540.92</v>
      </c>
      <c r="J28" s="3">
        <v>1604.05</v>
      </c>
      <c r="K28" s="3">
        <v>1540.92</v>
      </c>
      <c r="L28" s="3">
        <v>1540.92</v>
      </c>
      <c r="M28" s="3">
        <v>1722.73</v>
      </c>
      <c r="N28" s="3">
        <f t="shared" si="4"/>
        <v>19453.09</v>
      </c>
      <c r="P28" s="52" t="s">
        <v>114</v>
      </c>
      <c r="Q28" s="53">
        <f>N33</f>
        <v>0</v>
      </c>
      <c r="R28" s="42"/>
      <c r="S28" s="42"/>
      <c r="T28" s="42" t="s">
        <v>180</v>
      </c>
    </row>
    <row r="29" spans="1:20" ht="15.75">
      <c r="A29" s="3" t="s">
        <v>76</v>
      </c>
      <c r="B29" s="3">
        <v>153.06</v>
      </c>
      <c r="C29" s="3">
        <v>153.06</v>
      </c>
      <c r="D29" s="3">
        <v>154.13</v>
      </c>
      <c r="E29" s="3">
        <v>154.03</v>
      </c>
      <c r="F29" s="3">
        <v>154.25</v>
      </c>
      <c r="G29" s="3">
        <v>153.06</v>
      </c>
      <c r="H29" s="3">
        <v>153.06</v>
      </c>
      <c r="I29" s="3">
        <v>153.06</v>
      </c>
      <c r="J29" s="3">
        <v>153.06</v>
      </c>
      <c r="K29" s="3">
        <v>153.06</v>
      </c>
      <c r="L29" s="3">
        <v>153.06</v>
      </c>
      <c r="M29" s="3">
        <v>152.08</v>
      </c>
      <c r="N29" s="3">
        <f t="shared" si="4"/>
        <v>1838.9699999999996</v>
      </c>
      <c r="P29" s="64" t="s">
        <v>99</v>
      </c>
      <c r="Q29" s="65">
        <f>N34</f>
        <v>1095.8700000000001</v>
      </c>
      <c r="R29" s="42"/>
      <c r="S29" s="42"/>
      <c r="T29" s="42" t="s">
        <v>184</v>
      </c>
    </row>
    <row r="30" spans="1:20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51" t="s">
        <v>115</v>
      </c>
      <c r="Q30" s="53">
        <f>SUM(Q21:Q29)</f>
        <v>80069.7054</v>
      </c>
      <c r="T30" s="42" t="s">
        <v>196</v>
      </c>
    </row>
    <row r="31" spans="1:14" ht="12.75">
      <c r="A31" s="3" t="s">
        <v>237</v>
      </c>
      <c r="B31" s="3">
        <v>3250.14</v>
      </c>
      <c r="C31" s="3">
        <v>3546.25</v>
      </c>
      <c r="D31" s="3">
        <v>2756.22</v>
      </c>
      <c r="E31" s="3">
        <v>3224.99</v>
      </c>
      <c r="F31" s="3">
        <v>3074.8</v>
      </c>
      <c r="G31" s="3">
        <v>2964.28</v>
      </c>
      <c r="H31" s="3">
        <v>3427.68</v>
      </c>
      <c r="I31" s="3">
        <v>3154.04</v>
      </c>
      <c r="J31" s="3">
        <v>3352.4</v>
      </c>
      <c r="K31" s="3">
        <v>3576.45</v>
      </c>
      <c r="L31" s="3">
        <v>2869.3</v>
      </c>
      <c r="M31" s="3">
        <v>3690.57</v>
      </c>
      <c r="N31" s="3">
        <f t="shared" si="4"/>
        <v>38887.12</v>
      </c>
    </row>
    <row r="32" spans="1:14" ht="12.75">
      <c r="A32" s="3" t="s">
        <v>238</v>
      </c>
      <c r="B32" s="3">
        <v>981.54</v>
      </c>
      <c r="C32" s="3">
        <v>1070.97</v>
      </c>
      <c r="D32" s="3">
        <v>832.38</v>
      </c>
      <c r="E32" s="3">
        <v>973.95</v>
      </c>
      <c r="F32" s="3">
        <v>928.59</v>
      </c>
      <c r="G32" s="3">
        <v>895.21</v>
      </c>
      <c r="H32" s="3">
        <v>1035.16</v>
      </c>
      <c r="I32" s="3">
        <v>952.52</v>
      </c>
      <c r="J32" s="3">
        <v>1012.43</v>
      </c>
      <c r="K32" s="3">
        <v>1080.09</v>
      </c>
      <c r="L32" s="3">
        <v>866.53</v>
      </c>
      <c r="M32" s="3">
        <v>1114.55</v>
      </c>
      <c r="N32" s="3">
        <f t="shared" si="4"/>
        <v>11743.92</v>
      </c>
    </row>
    <row r="33" spans="1:14" ht="12.75">
      <c r="A33" s="3" t="s">
        <v>97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4"/>
        <v>0</v>
      </c>
    </row>
    <row r="34" spans="1:14" ht="12.75">
      <c r="A34" s="3" t="s">
        <v>99</v>
      </c>
      <c r="B34" s="3"/>
      <c r="C34" s="3"/>
      <c r="D34" s="3">
        <v>760.2</v>
      </c>
      <c r="E34" s="3"/>
      <c r="F34" s="3"/>
      <c r="G34" s="3"/>
      <c r="H34" s="3"/>
      <c r="I34" s="3"/>
      <c r="J34" s="3"/>
      <c r="K34" s="3"/>
      <c r="L34" s="3"/>
      <c r="M34" s="3">
        <v>335.67</v>
      </c>
      <c r="N34" s="3">
        <f t="shared" si="4"/>
        <v>1095.8700000000001</v>
      </c>
    </row>
    <row r="35" spans="1:14" ht="12.75">
      <c r="A35" s="3" t="s">
        <v>96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0</v>
      </c>
    </row>
    <row r="36" spans="1:16" ht="12.75">
      <c r="A36" s="3" t="s">
        <v>19</v>
      </c>
      <c r="B36" s="3">
        <f aca="true" t="shared" si="5" ref="B36:M36">SUM(B20:B35)</f>
        <v>8218.82</v>
      </c>
      <c r="C36" s="3">
        <f t="shared" si="5"/>
        <v>8383.15</v>
      </c>
      <c r="D36" s="3">
        <f t="shared" si="5"/>
        <v>8331.39</v>
      </c>
      <c r="E36" s="3">
        <f t="shared" si="5"/>
        <v>8642.78</v>
      </c>
      <c r="F36" s="3">
        <f t="shared" si="5"/>
        <v>7646.070000000001</v>
      </c>
      <c r="G36" s="3">
        <f t="shared" si="5"/>
        <v>14476.719999999998</v>
      </c>
      <c r="H36" s="3">
        <f t="shared" si="5"/>
        <v>7013.69</v>
      </c>
      <c r="I36" s="3">
        <f t="shared" si="5"/>
        <v>7842.969999999999</v>
      </c>
      <c r="J36" s="3">
        <f t="shared" si="5"/>
        <v>8182.12</v>
      </c>
      <c r="K36" s="3">
        <f t="shared" si="5"/>
        <v>19841.53</v>
      </c>
      <c r="L36" s="3">
        <f t="shared" si="5"/>
        <v>9935.040000000003</v>
      </c>
      <c r="M36" s="3">
        <f t="shared" si="5"/>
        <v>54866.75000000001</v>
      </c>
      <c r="N36" s="3">
        <f t="shared" si="4"/>
        <v>163381.03</v>
      </c>
      <c r="O36" s="15"/>
      <c r="P36" s="16"/>
    </row>
  </sheetData>
  <sheetProtection/>
  <printOptions/>
  <pageMargins left="0.75" right="0.75" top="1" bottom="1" header="0.5" footer="0.5"/>
  <pageSetup horizontalDpi="600" verticalDpi="600" orientation="landscape" paperSize="9" scale="72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3">
      <selection activeCell="M31" sqref="M31"/>
    </sheetView>
  </sheetViews>
  <sheetFormatPr defaultColWidth="9.140625" defaultRowHeight="12.75"/>
  <cols>
    <col min="1" max="1" width="22.8515625" style="0" customWidth="1"/>
    <col min="14" max="14" width="9.7109375" style="0" customWidth="1"/>
    <col min="16" max="16" width="29.8515625" style="0" customWidth="1"/>
    <col min="17" max="17" width="15.28125" style="0" customWidth="1"/>
  </cols>
  <sheetData>
    <row r="1" ht="12.75">
      <c r="A1" s="27" t="s">
        <v>239</v>
      </c>
    </row>
    <row r="2" spans="1:20" ht="15">
      <c r="A2" s="2" t="s">
        <v>28</v>
      </c>
      <c r="E2" t="s">
        <v>22</v>
      </c>
      <c r="H2" s="13">
        <v>871</v>
      </c>
      <c r="P2" s="2" t="s">
        <v>228</v>
      </c>
      <c r="Q2" s="42"/>
      <c r="R2" s="42"/>
      <c r="S2" s="42"/>
      <c r="T2" s="42"/>
    </row>
    <row r="3" spans="16:20" ht="15">
      <c r="P3" s="42"/>
      <c r="Q3" s="42"/>
      <c r="R3" s="42"/>
      <c r="S3" s="42"/>
      <c r="T3" s="42"/>
    </row>
    <row r="4" spans="1:20" ht="15.75">
      <c r="A4" t="s">
        <v>100</v>
      </c>
      <c r="C4" s="14">
        <f>'[1]7'!$N$16</f>
        <v>15997.147999999986</v>
      </c>
      <c r="P4" s="42" t="s">
        <v>116</v>
      </c>
      <c r="Q4" s="63">
        <f>C4</f>
        <v>15997.147999999986</v>
      </c>
      <c r="R4" s="42"/>
      <c r="S4" s="42"/>
      <c r="T4" s="42"/>
    </row>
    <row r="5" spans="16:20" ht="15">
      <c r="P5" s="42"/>
      <c r="Q5" s="42"/>
      <c r="R5" s="42"/>
      <c r="S5" s="42"/>
      <c r="T5" s="42"/>
    </row>
    <row r="6" spans="1:20" ht="15.75">
      <c r="A6" s="5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P6" s="43"/>
      <c r="Q6" s="43" t="s">
        <v>14</v>
      </c>
      <c r="R6" s="42"/>
      <c r="S6" s="42"/>
      <c r="T6" s="42"/>
    </row>
    <row r="7" spans="1:20" ht="15.75">
      <c r="A7" s="33" t="s">
        <v>1</v>
      </c>
      <c r="B7" s="33">
        <v>8305.92</v>
      </c>
      <c r="C7" s="33">
        <v>8305.92</v>
      </c>
      <c r="D7" s="33">
        <v>8305.92</v>
      </c>
      <c r="E7" s="33">
        <v>8305.92</v>
      </c>
      <c r="F7" s="33">
        <v>8305.92</v>
      </c>
      <c r="G7" s="33">
        <v>8305.92</v>
      </c>
      <c r="H7" s="33">
        <v>8305.92</v>
      </c>
      <c r="I7" s="33">
        <v>8305.92</v>
      </c>
      <c r="J7" s="33">
        <v>10211.72</v>
      </c>
      <c r="K7" s="33">
        <v>10211.72</v>
      </c>
      <c r="L7" s="33">
        <v>10211.72</v>
      </c>
      <c r="M7" s="33">
        <v>10186.94</v>
      </c>
      <c r="N7" s="33">
        <f>SUM(B7:M7)</f>
        <v>107269.46</v>
      </c>
      <c r="P7" s="54" t="s">
        <v>1</v>
      </c>
      <c r="Q7" s="54">
        <f>N7</f>
        <v>107269.46</v>
      </c>
      <c r="R7" s="42"/>
      <c r="S7" s="42"/>
      <c r="T7" s="42"/>
    </row>
    <row r="8" spans="1:20" ht="15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P8" s="53"/>
      <c r="Q8" s="53"/>
      <c r="R8" s="42"/>
      <c r="S8" s="42"/>
      <c r="T8" s="42"/>
    </row>
    <row r="9" spans="1:20" ht="15.75">
      <c r="A9" s="23" t="s">
        <v>15</v>
      </c>
      <c r="B9" s="23">
        <v>6826.76</v>
      </c>
      <c r="C9" s="23">
        <v>6571.165</v>
      </c>
      <c r="D9" s="23">
        <v>7664.462</v>
      </c>
      <c r="E9" s="23">
        <v>6218.29</v>
      </c>
      <c r="F9" s="23">
        <v>10506.63</v>
      </c>
      <c r="G9" s="23">
        <v>5470.001</v>
      </c>
      <c r="H9" s="23">
        <v>6148.534</v>
      </c>
      <c r="I9" s="23">
        <v>12976.73</v>
      </c>
      <c r="J9" s="23">
        <v>8397.696</v>
      </c>
      <c r="K9" s="23">
        <v>7912.639</v>
      </c>
      <c r="L9" s="23">
        <v>10421.03</v>
      </c>
      <c r="M9" s="23">
        <v>10345.22</v>
      </c>
      <c r="N9" s="23">
        <f>SUM(B9:M9)</f>
        <v>99459.15699999999</v>
      </c>
      <c r="P9" s="55" t="s">
        <v>15</v>
      </c>
      <c r="Q9" s="55">
        <f>N9</f>
        <v>99459.15699999999</v>
      </c>
      <c r="R9" s="42"/>
      <c r="S9" s="42"/>
      <c r="T9" s="42"/>
    </row>
    <row r="10" spans="1:20" ht="15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4"/>
      <c r="P10" s="56"/>
      <c r="Q10" s="57"/>
      <c r="R10" s="42"/>
      <c r="S10" s="42"/>
      <c r="T10" s="42"/>
    </row>
    <row r="11" spans="1:20" ht="15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5"/>
      <c r="P11" s="42" t="s">
        <v>106</v>
      </c>
      <c r="Q11" s="58"/>
      <c r="R11" s="42"/>
      <c r="S11" s="42"/>
      <c r="T11" s="42"/>
    </row>
    <row r="12" spans="1:20" ht="15.75">
      <c r="A12" s="36" t="s">
        <v>16</v>
      </c>
      <c r="B12" s="36">
        <f>SUM(B36)</f>
        <v>8627.23</v>
      </c>
      <c r="C12" s="36">
        <f aca="true" t="shared" si="0" ref="C12:M12">C36</f>
        <v>8433.54</v>
      </c>
      <c r="D12" s="36">
        <f t="shared" si="0"/>
        <v>8405.76</v>
      </c>
      <c r="E12" s="36">
        <f t="shared" si="0"/>
        <v>13375.499999999998</v>
      </c>
      <c r="F12" s="36">
        <f t="shared" si="0"/>
        <v>8945.67</v>
      </c>
      <c r="G12" s="36">
        <f t="shared" si="0"/>
        <v>9944.49</v>
      </c>
      <c r="H12" s="36">
        <f t="shared" si="0"/>
        <v>7101.299999999999</v>
      </c>
      <c r="I12" s="36">
        <f t="shared" si="0"/>
        <v>7942.45</v>
      </c>
      <c r="J12" s="36">
        <f t="shared" si="0"/>
        <v>9520.650000000001</v>
      </c>
      <c r="K12" s="36">
        <f t="shared" si="0"/>
        <v>10342.060000000001</v>
      </c>
      <c r="L12" s="36">
        <f t="shared" si="0"/>
        <v>8551</v>
      </c>
      <c r="M12" s="36">
        <f t="shared" si="0"/>
        <v>12440.91</v>
      </c>
      <c r="N12" s="36">
        <f>SUM(B12:M12)</f>
        <v>113630.56</v>
      </c>
      <c r="P12" s="59" t="s">
        <v>60</v>
      </c>
      <c r="Q12" s="59">
        <f>Q4+Q7-Q9</f>
        <v>23807.451</v>
      </c>
      <c r="R12" s="42"/>
      <c r="S12" s="42"/>
      <c r="T12" s="42"/>
    </row>
    <row r="13" spans="1:20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P13" s="60"/>
      <c r="Q13" s="60"/>
      <c r="R13" s="42"/>
      <c r="S13" s="42"/>
      <c r="T13" s="42"/>
    </row>
    <row r="14" spans="1:20" ht="15.75">
      <c r="A14" s="37" t="s">
        <v>20</v>
      </c>
      <c r="B14" s="37">
        <f aca="true" t="shared" si="1" ref="B14:G14">B9-B12</f>
        <v>-1800.4699999999993</v>
      </c>
      <c r="C14" s="37">
        <f t="shared" si="1"/>
        <v>-1862.375000000001</v>
      </c>
      <c r="D14" s="37">
        <f t="shared" si="1"/>
        <v>-741.2979999999998</v>
      </c>
      <c r="E14" s="37">
        <f t="shared" si="1"/>
        <v>-7157.209999999998</v>
      </c>
      <c r="F14" s="37">
        <f t="shared" si="1"/>
        <v>1560.9599999999991</v>
      </c>
      <c r="G14" s="37">
        <f t="shared" si="1"/>
        <v>-4474.489</v>
      </c>
      <c r="H14" s="37">
        <f aca="true" t="shared" si="2" ref="H14:M14">H9-H12</f>
        <v>-952.7659999999996</v>
      </c>
      <c r="I14" s="37">
        <f t="shared" si="2"/>
        <v>5034.28</v>
      </c>
      <c r="J14" s="37">
        <f t="shared" si="2"/>
        <v>-1122.9540000000015</v>
      </c>
      <c r="K14" s="37">
        <f t="shared" si="2"/>
        <v>-2429.421000000001</v>
      </c>
      <c r="L14" s="37">
        <f t="shared" si="2"/>
        <v>1870.0300000000007</v>
      </c>
      <c r="M14" s="37">
        <f t="shared" si="2"/>
        <v>-2095.6900000000005</v>
      </c>
      <c r="N14" s="37">
        <f>SUM(B14:M14)</f>
        <v>-14171.403000000002</v>
      </c>
      <c r="P14" s="61"/>
      <c r="Q14" s="61"/>
      <c r="R14" s="42"/>
      <c r="S14" s="42"/>
      <c r="T14" s="42"/>
    </row>
    <row r="15" spans="1:20" ht="15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P15" s="42"/>
      <c r="Q15" s="61"/>
      <c r="R15" s="42"/>
      <c r="S15" s="42"/>
      <c r="T15" s="42"/>
    </row>
    <row r="16" spans="1:20" ht="15.75">
      <c r="A16" s="38" t="s">
        <v>60</v>
      </c>
      <c r="B16" s="25">
        <f>C4+B7-B9</f>
        <v>17476.307999999983</v>
      </c>
      <c r="C16" s="38">
        <f aca="true" t="shared" si="3" ref="C16:H16">B16+C7-C9</f>
        <v>19211.06299999998</v>
      </c>
      <c r="D16" s="25">
        <f t="shared" si="3"/>
        <v>19852.52099999998</v>
      </c>
      <c r="E16" s="38">
        <f t="shared" si="3"/>
        <v>21940.150999999976</v>
      </c>
      <c r="F16" s="25">
        <f t="shared" si="3"/>
        <v>19739.440999999977</v>
      </c>
      <c r="G16" s="38">
        <f t="shared" si="3"/>
        <v>22575.359999999975</v>
      </c>
      <c r="H16" s="25">
        <f t="shared" si="3"/>
        <v>24732.745999999977</v>
      </c>
      <c r="I16" s="38">
        <f>H16+I7-I9</f>
        <v>20061.935999999976</v>
      </c>
      <c r="J16" s="25">
        <f>I16+J7-J9</f>
        <v>21875.959999999974</v>
      </c>
      <c r="K16" s="38">
        <f>J16+K7-K9</f>
        <v>24175.040999999972</v>
      </c>
      <c r="L16" s="25">
        <f>K16+L7-L9</f>
        <v>23965.73099999997</v>
      </c>
      <c r="M16" s="38">
        <f>L16+M7-M9</f>
        <v>23807.450999999972</v>
      </c>
      <c r="N16" s="25">
        <f>C4+N7-N9</f>
        <v>23807.451</v>
      </c>
      <c r="P16" s="62" t="s">
        <v>107</v>
      </c>
      <c r="Q16" s="62">
        <f>N12</f>
        <v>113630.56</v>
      </c>
      <c r="R16" s="45" t="s">
        <v>108</v>
      </c>
      <c r="S16" s="42"/>
      <c r="T16" s="42"/>
    </row>
    <row r="17" spans="16:20" ht="15">
      <c r="P17" s="42"/>
      <c r="Q17" s="42"/>
      <c r="R17" s="42"/>
      <c r="S17" s="42"/>
      <c r="T17" s="42"/>
    </row>
    <row r="18" spans="1:20" ht="15">
      <c r="A18" s="4" t="s">
        <v>17</v>
      </c>
      <c r="P18" s="2" t="s">
        <v>109</v>
      </c>
      <c r="Q18" s="42"/>
      <c r="R18" s="42"/>
      <c r="S18" s="42"/>
      <c r="T18" s="42" t="s">
        <v>110</v>
      </c>
    </row>
    <row r="19" spans="16:20" ht="15">
      <c r="P19" s="42"/>
      <c r="Q19" s="42"/>
      <c r="R19" s="42"/>
      <c r="S19" s="42"/>
      <c r="T19" s="42" t="s">
        <v>118</v>
      </c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46" t="s">
        <v>18</v>
      </c>
      <c r="Q20" s="47"/>
      <c r="R20" s="42"/>
      <c r="S20" s="42"/>
      <c r="T20" s="42" t="s">
        <v>119</v>
      </c>
    </row>
    <row r="21" spans="1:20" ht="15.75">
      <c r="A21" s="3" t="s">
        <v>43</v>
      </c>
      <c r="B21" s="3">
        <v>62.92</v>
      </c>
      <c r="C21" s="3">
        <v>61.96</v>
      </c>
      <c r="D21" s="3">
        <v>61.96</v>
      </c>
      <c r="E21" s="3">
        <v>61.96</v>
      </c>
      <c r="F21" s="3">
        <v>61.96</v>
      </c>
      <c r="G21" s="3">
        <v>72.4</v>
      </c>
      <c r="H21" s="3">
        <v>71.69</v>
      </c>
      <c r="I21" s="3">
        <v>61.96</v>
      </c>
      <c r="J21" s="3">
        <v>64.62</v>
      </c>
      <c r="K21" s="3">
        <v>67.76</v>
      </c>
      <c r="L21" s="3">
        <v>61.96</v>
      </c>
      <c r="M21" s="3">
        <v>105.82</v>
      </c>
      <c r="N21" s="3">
        <f>SUM(B21:M21)</f>
        <v>816.97</v>
      </c>
      <c r="P21" s="48" t="s">
        <v>112</v>
      </c>
      <c r="Q21" s="49">
        <f>(Q23+Q24+Q22)*18%</f>
        <v>2586.735</v>
      </c>
      <c r="R21" s="42"/>
      <c r="S21" s="42"/>
      <c r="T21" s="42" t="s">
        <v>158</v>
      </c>
    </row>
    <row r="22" spans="1:20" ht="15.75">
      <c r="A22" s="3" t="s">
        <v>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36">SUM(B22:M22)</f>
        <v>0</v>
      </c>
      <c r="P22" s="43" t="s">
        <v>44</v>
      </c>
      <c r="Q22" s="43">
        <f>N21</f>
        <v>816.97</v>
      </c>
      <c r="R22" s="42"/>
      <c r="S22" s="42"/>
      <c r="T22" s="42" t="s">
        <v>136</v>
      </c>
    </row>
    <row r="23" spans="1:20" ht="15.75">
      <c r="A23" s="3" t="s">
        <v>56</v>
      </c>
      <c r="B23" s="3">
        <v>1024.56</v>
      </c>
      <c r="C23" s="3">
        <v>735.78</v>
      </c>
      <c r="D23" s="3">
        <v>735.78</v>
      </c>
      <c r="E23" s="3">
        <v>735.78</v>
      </c>
      <c r="F23" s="3">
        <v>735.78</v>
      </c>
      <c r="G23" s="3">
        <v>735.78</v>
      </c>
      <c r="H23" s="3">
        <v>735.78</v>
      </c>
      <c r="I23" s="3">
        <v>735.78</v>
      </c>
      <c r="J23" s="3">
        <v>735.78</v>
      </c>
      <c r="K23" s="3">
        <v>735.78</v>
      </c>
      <c r="L23" s="3">
        <v>1450.22</v>
      </c>
      <c r="M23" s="3">
        <v>735.78</v>
      </c>
      <c r="N23" s="3">
        <f t="shared" si="4"/>
        <v>9832.579999999998</v>
      </c>
      <c r="P23" s="43" t="s">
        <v>72</v>
      </c>
      <c r="Q23" s="43">
        <f>N27</f>
        <v>391.76</v>
      </c>
      <c r="R23" s="42"/>
      <c r="S23" s="42"/>
      <c r="T23" s="42" t="s">
        <v>137</v>
      </c>
    </row>
    <row r="24" spans="1:20" ht="15.75">
      <c r="A24" s="3" t="s">
        <v>55</v>
      </c>
      <c r="B24" s="3">
        <v>312.37</v>
      </c>
      <c r="C24" s="3">
        <v>367.49</v>
      </c>
      <c r="D24" s="3">
        <v>367.49</v>
      </c>
      <c r="E24" s="3">
        <v>477.74</v>
      </c>
      <c r="F24" s="3">
        <v>330.74</v>
      </c>
      <c r="G24" s="3">
        <v>349.11</v>
      </c>
      <c r="H24" s="3">
        <v>422.61</v>
      </c>
      <c r="I24" s="3">
        <v>404.24</v>
      </c>
      <c r="J24" s="3">
        <v>385.86</v>
      </c>
      <c r="K24" s="3">
        <v>422.61</v>
      </c>
      <c r="L24" s="3">
        <v>367.49</v>
      </c>
      <c r="M24" s="3">
        <v>399.64</v>
      </c>
      <c r="N24" s="3">
        <f t="shared" si="4"/>
        <v>4607.39</v>
      </c>
      <c r="P24" s="43" t="s">
        <v>62</v>
      </c>
      <c r="Q24" s="43">
        <f>N26</f>
        <v>13162.02</v>
      </c>
      <c r="R24" s="42"/>
      <c r="S24" s="42"/>
      <c r="T24" s="42" t="s">
        <v>141</v>
      </c>
    </row>
    <row r="25" spans="1:20" ht="15.75">
      <c r="A25" s="3" t="s">
        <v>53</v>
      </c>
      <c r="B25" s="3">
        <v>921.88</v>
      </c>
      <c r="C25" s="3">
        <v>851.3</v>
      </c>
      <c r="D25" s="3">
        <v>913.74</v>
      </c>
      <c r="E25" s="3">
        <v>961.37</v>
      </c>
      <c r="F25" s="3">
        <v>840.58</v>
      </c>
      <c r="G25" s="3">
        <v>1233.91</v>
      </c>
      <c r="H25" s="3">
        <v>560.58</v>
      </c>
      <c r="I25" s="3">
        <v>862.41</v>
      </c>
      <c r="J25" s="3">
        <v>876.17</v>
      </c>
      <c r="K25" s="3">
        <v>867.96</v>
      </c>
      <c r="L25" s="3">
        <v>1067.07</v>
      </c>
      <c r="M25" s="3">
        <v>916.34</v>
      </c>
      <c r="N25" s="3">
        <f t="shared" si="4"/>
        <v>10873.31</v>
      </c>
      <c r="P25" s="43" t="s">
        <v>79</v>
      </c>
      <c r="Q25" s="43">
        <f>N29</f>
        <v>1862.51</v>
      </c>
      <c r="R25" s="42"/>
      <c r="S25" s="42"/>
      <c r="T25" s="42" t="s">
        <v>148</v>
      </c>
    </row>
    <row r="26" spans="1:20" ht="15.75">
      <c r="A26" s="3" t="s">
        <v>71</v>
      </c>
      <c r="B26" s="3">
        <v>304.04</v>
      </c>
      <c r="C26" s="3">
        <v>25.08</v>
      </c>
      <c r="D26" s="3"/>
      <c r="E26" s="3">
        <v>4654.36</v>
      </c>
      <c r="F26" s="3">
        <v>1205.16</v>
      </c>
      <c r="G26" s="3">
        <v>585.46</v>
      </c>
      <c r="H26" s="3">
        <v>21</v>
      </c>
      <c r="I26" s="3">
        <v>3.33</v>
      </c>
      <c r="J26" s="3">
        <v>1257.97</v>
      </c>
      <c r="K26" s="3">
        <v>1816.21</v>
      </c>
      <c r="L26" s="3">
        <v>105</v>
      </c>
      <c r="M26" s="3">
        <v>3184.41</v>
      </c>
      <c r="N26" s="3">
        <f t="shared" si="4"/>
        <v>13162.02</v>
      </c>
      <c r="P26" s="139" t="s">
        <v>49</v>
      </c>
      <c r="Q26" s="50">
        <f>N22</f>
        <v>0</v>
      </c>
      <c r="R26" s="42"/>
      <c r="S26" s="42"/>
      <c r="T26" s="42" t="s">
        <v>146</v>
      </c>
    </row>
    <row r="27" spans="1:20" ht="15.75">
      <c r="A27" s="3" t="s">
        <v>72</v>
      </c>
      <c r="B27" s="3"/>
      <c r="C27" s="3"/>
      <c r="D27" s="3"/>
      <c r="E27" s="3">
        <v>261.83</v>
      </c>
      <c r="F27" s="3"/>
      <c r="G27" s="3">
        <v>58.07</v>
      </c>
      <c r="H27" s="3">
        <v>71.86</v>
      </c>
      <c r="I27" s="3"/>
      <c r="J27" s="3"/>
      <c r="K27" s="3"/>
      <c r="L27" s="3"/>
      <c r="M27" s="3"/>
      <c r="N27" s="3">
        <f t="shared" si="4"/>
        <v>391.76</v>
      </c>
      <c r="P27" s="51" t="s">
        <v>113</v>
      </c>
      <c r="Q27" s="43">
        <f>N34</f>
        <v>0</v>
      </c>
      <c r="R27" s="42"/>
      <c r="S27" s="42"/>
      <c r="T27" s="42" t="s">
        <v>157</v>
      </c>
    </row>
    <row r="28" spans="1:20" ht="15.75">
      <c r="A28" s="3" t="s">
        <v>80</v>
      </c>
      <c r="B28" s="3">
        <v>1560.63</v>
      </c>
      <c r="C28" s="3">
        <v>1560.63</v>
      </c>
      <c r="D28" s="3">
        <v>1766.27</v>
      </c>
      <c r="E28" s="3">
        <v>1813.82</v>
      </c>
      <c r="F28" s="3">
        <v>1560.63</v>
      </c>
      <c r="G28" s="3">
        <v>2845.89</v>
      </c>
      <c r="H28" s="3">
        <v>542.83</v>
      </c>
      <c r="I28" s="3">
        <v>1560.63</v>
      </c>
      <c r="J28" s="3">
        <v>1624.57</v>
      </c>
      <c r="K28" s="3">
        <v>1560.63</v>
      </c>
      <c r="L28" s="3">
        <v>1560.63</v>
      </c>
      <c r="M28" s="3">
        <v>1744.77</v>
      </c>
      <c r="N28" s="3">
        <f t="shared" si="4"/>
        <v>19701.93</v>
      </c>
      <c r="P28" s="52" t="s">
        <v>114</v>
      </c>
      <c r="Q28" s="53">
        <f>N35</f>
        <v>0</v>
      </c>
      <c r="R28" s="42"/>
      <c r="S28" s="42"/>
      <c r="T28" s="42" t="s">
        <v>160</v>
      </c>
    </row>
    <row r="29" spans="1:20" ht="15.75">
      <c r="A29" s="3" t="s">
        <v>79</v>
      </c>
      <c r="B29" s="3">
        <v>155.02</v>
      </c>
      <c r="C29" s="3">
        <v>155.02</v>
      </c>
      <c r="D29" s="3">
        <v>156.1</v>
      </c>
      <c r="E29" s="3">
        <v>156</v>
      </c>
      <c r="F29" s="3">
        <v>156.22</v>
      </c>
      <c r="G29" s="3">
        <v>155.02</v>
      </c>
      <c r="H29" s="3">
        <v>155.02</v>
      </c>
      <c r="I29" s="3">
        <v>155.02</v>
      </c>
      <c r="J29" s="3">
        <v>155.02</v>
      </c>
      <c r="K29" s="3">
        <v>155.02</v>
      </c>
      <c r="L29" s="3">
        <v>155.02</v>
      </c>
      <c r="M29" s="3">
        <v>154.03</v>
      </c>
      <c r="N29" s="3">
        <f t="shared" si="4"/>
        <v>1862.51</v>
      </c>
      <c r="P29" s="64" t="s">
        <v>99</v>
      </c>
      <c r="Q29" s="65">
        <f>N33</f>
        <v>1103.47</v>
      </c>
      <c r="R29" s="42"/>
      <c r="S29" s="42"/>
      <c r="T29" s="42" t="s">
        <v>167</v>
      </c>
    </row>
    <row r="30" spans="1:20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51" t="s">
        <v>115</v>
      </c>
      <c r="Q30" s="53">
        <f>SUM(Q21:Q29)</f>
        <v>19923.465</v>
      </c>
      <c r="T30" s="42" t="s">
        <v>171</v>
      </c>
    </row>
    <row r="31" spans="1:14" ht="12.75">
      <c r="A31" s="3" t="s">
        <v>237</v>
      </c>
      <c r="B31" s="3">
        <v>3291.71</v>
      </c>
      <c r="C31" s="3">
        <v>3591.61</v>
      </c>
      <c r="D31" s="3">
        <v>2791.47</v>
      </c>
      <c r="E31" s="3">
        <v>3266.24</v>
      </c>
      <c r="F31" s="3">
        <v>3114.13</v>
      </c>
      <c r="G31" s="3">
        <v>3002.19</v>
      </c>
      <c r="H31" s="3">
        <v>3471.53</v>
      </c>
      <c r="I31" s="3">
        <v>3194.38</v>
      </c>
      <c r="J31" s="3">
        <v>3395.28</v>
      </c>
      <c r="K31" s="3">
        <v>3622.19</v>
      </c>
      <c r="L31" s="3">
        <v>2906</v>
      </c>
      <c r="M31" s="3">
        <v>3737.77</v>
      </c>
      <c r="N31" s="3">
        <f t="shared" si="4"/>
        <v>39384.49999999999</v>
      </c>
    </row>
    <row r="32" spans="1:14" ht="12.75">
      <c r="A32" s="3" t="s">
        <v>238</v>
      </c>
      <c r="B32" s="3">
        <v>994.1</v>
      </c>
      <c r="C32" s="3">
        <v>1084.67</v>
      </c>
      <c r="D32" s="3">
        <v>843.02</v>
      </c>
      <c r="E32" s="3">
        <v>986.4</v>
      </c>
      <c r="F32" s="3">
        <v>940.47</v>
      </c>
      <c r="G32" s="3">
        <v>906.66</v>
      </c>
      <c r="H32" s="3">
        <v>1048.4</v>
      </c>
      <c r="I32" s="3">
        <v>964.7</v>
      </c>
      <c r="J32" s="3">
        <v>1025.38</v>
      </c>
      <c r="K32" s="3">
        <v>1093.9</v>
      </c>
      <c r="L32" s="3">
        <v>877.61</v>
      </c>
      <c r="M32" s="3">
        <v>1128.81</v>
      </c>
      <c r="N32" s="3">
        <f t="shared" si="4"/>
        <v>11894.119999999999</v>
      </c>
    </row>
    <row r="33" spans="1:14" ht="12.75">
      <c r="A33" s="3" t="s">
        <v>99</v>
      </c>
      <c r="B33" s="3"/>
      <c r="C33" s="3"/>
      <c r="D33" s="3">
        <v>769.93</v>
      </c>
      <c r="E33" s="3"/>
      <c r="F33" s="3"/>
      <c r="G33" s="3"/>
      <c r="H33" s="3"/>
      <c r="I33" s="3"/>
      <c r="J33" s="3"/>
      <c r="K33" s="3"/>
      <c r="L33" s="3"/>
      <c r="M33" s="3">
        <v>333.54</v>
      </c>
      <c r="N33" s="3">
        <f t="shared" si="4"/>
        <v>1103.47</v>
      </c>
    </row>
    <row r="34" spans="1:14" ht="12.7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4"/>
        <v>0</v>
      </c>
    </row>
    <row r="35" spans="1:14" ht="12.75">
      <c r="A35" s="67" t="s">
        <v>114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0</v>
      </c>
    </row>
    <row r="36" spans="1:14" ht="12.75">
      <c r="A36" s="3" t="s">
        <v>19</v>
      </c>
      <c r="B36" s="3">
        <f>SUM(B21:B35)</f>
        <v>8627.23</v>
      </c>
      <c r="C36" s="3">
        <f aca="true" t="shared" si="5" ref="C36:M36">SUM(C20:C35)</f>
        <v>8433.54</v>
      </c>
      <c r="D36" s="3">
        <f t="shared" si="5"/>
        <v>8405.76</v>
      </c>
      <c r="E36" s="3">
        <f t="shared" si="5"/>
        <v>13375.499999999998</v>
      </c>
      <c r="F36" s="3">
        <f t="shared" si="5"/>
        <v>8945.67</v>
      </c>
      <c r="G36" s="3">
        <f t="shared" si="5"/>
        <v>9944.49</v>
      </c>
      <c r="H36" s="3">
        <f t="shared" si="5"/>
        <v>7101.299999999999</v>
      </c>
      <c r="I36" s="3">
        <f t="shared" si="5"/>
        <v>7942.45</v>
      </c>
      <c r="J36" s="3">
        <f t="shared" si="5"/>
        <v>9520.650000000001</v>
      </c>
      <c r="K36" s="3">
        <f t="shared" si="5"/>
        <v>10342.060000000001</v>
      </c>
      <c r="L36" s="3">
        <f t="shared" si="5"/>
        <v>8551</v>
      </c>
      <c r="M36" s="3">
        <f t="shared" si="5"/>
        <v>12440.91</v>
      </c>
      <c r="N36" s="3">
        <f t="shared" si="4"/>
        <v>113630.56</v>
      </c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8">
      <selection activeCell="M31" sqref="M31"/>
    </sheetView>
  </sheetViews>
  <sheetFormatPr defaultColWidth="9.140625" defaultRowHeight="12.75"/>
  <cols>
    <col min="1" max="1" width="22.57421875" style="0" customWidth="1"/>
    <col min="14" max="14" width="10.140625" style="0" customWidth="1"/>
    <col min="16" max="16" width="30.7109375" style="0" customWidth="1"/>
    <col min="17" max="17" width="13.8515625" style="0" customWidth="1"/>
  </cols>
  <sheetData>
    <row r="1" ht="12.75">
      <c r="A1" s="27" t="s">
        <v>239</v>
      </c>
    </row>
    <row r="2" spans="1:20" ht="15">
      <c r="A2" s="2" t="s">
        <v>29</v>
      </c>
      <c r="E2" t="s">
        <v>22</v>
      </c>
      <c r="H2" s="13">
        <v>846</v>
      </c>
      <c r="P2" s="2" t="s">
        <v>229</v>
      </c>
      <c r="Q2" s="42"/>
      <c r="R2" s="42"/>
      <c r="S2" s="42"/>
      <c r="T2" s="42"/>
    </row>
    <row r="3" spans="16:20" ht="15">
      <c r="P3" s="42"/>
      <c r="Q3" s="42"/>
      <c r="R3" s="42"/>
      <c r="S3" s="42"/>
      <c r="T3" s="42"/>
    </row>
    <row r="4" spans="1:20" ht="15.75">
      <c r="A4" s="24" t="s">
        <v>100</v>
      </c>
      <c r="B4" s="24"/>
      <c r="C4" s="39">
        <f>'[1]8'!$N$16</f>
        <v>5509.075999999972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P4" s="42" t="s">
        <v>116</v>
      </c>
      <c r="Q4" s="63">
        <f>C4</f>
        <v>5509.075999999972</v>
      </c>
      <c r="R4" s="42"/>
      <c r="S4" s="42"/>
      <c r="T4" s="42"/>
    </row>
    <row r="5" spans="1:20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P5" s="42"/>
      <c r="Q5" s="42"/>
      <c r="R5" s="42"/>
      <c r="S5" s="42"/>
      <c r="T5" s="42"/>
    </row>
    <row r="6" spans="1:20" ht="15.75">
      <c r="A6" s="32"/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2" t="s">
        <v>11</v>
      </c>
      <c r="L6" s="32" t="s">
        <v>12</v>
      </c>
      <c r="M6" s="32" t="s">
        <v>13</v>
      </c>
      <c r="N6" s="32" t="s">
        <v>14</v>
      </c>
      <c r="P6" s="43"/>
      <c r="Q6" s="43" t="s">
        <v>14</v>
      </c>
      <c r="R6" s="42"/>
      <c r="S6" s="42"/>
      <c r="T6" s="42"/>
    </row>
    <row r="7" spans="1:20" ht="15.75">
      <c r="A7" s="33" t="s">
        <v>1</v>
      </c>
      <c r="B7" s="33">
        <v>8124.48</v>
      </c>
      <c r="C7" s="33">
        <v>8124.48</v>
      </c>
      <c r="D7" s="33">
        <v>8124.48</v>
      </c>
      <c r="E7" s="33">
        <v>8124.48</v>
      </c>
      <c r="F7" s="33">
        <v>8124.48</v>
      </c>
      <c r="G7" s="33">
        <v>8124.48</v>
      </c>
      <c r="H7" s="33">
        <v>8122.56</v>
      </c>
      <c r="I7" s="33">
        <v>8122.56</v>
      </c>
      <c r="J7" s="33">
        <v>10031.18</v>
      </c>
      <c r="K7" s="33">
        <v>10031.18</v>
      </c>
      <c r="L7" s="33">
        <v>10034.72</v>
      </c>
      <c r="M7" s="33">
        <v>10034.72</v>
      </c>
      <c r="N7" s="33">
        <f>SUM(B7:M7)</f>
        <v>105123.79999999999</v>
      </c>
      <c r="P7" s="54" t="s">
        <v>1</v>
      </c>
      <c r="Q7" s="54">
        <f>N7</f>
        <v>105123.79999999999</v>
      </c>
      <c r="R7" s="42"/>
      <c r="S7" s="42"/>
      <c r="T7" s="42"/>
    </row>
    <row r="8" spans="1:20" ht="15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P8" s="53"/>
      <c r="Q8" s="53"/>
      <c r="R8" s="42"/>
      <c r="S8" s="42"/>
      <c r="T8" s="42"/>
    </row>
    <row r="9" spans="1:20" ht="15.75">
      <c r="A9" s="23" t="s">
        <v>15</v>
      </c>
      <c r="B9" s="23">
        <v>9802.23</v>
      </c>
      <c r="C9" s="23">
        <v>6158.9</v>
      </c>
      <c r="D9" s="23">
        <v>7420.9</v>
      </c>
      <c r="E9" s="23">
        <v>4927.24</v>
      </c>
      <c r="F9" s="23">
        <v>12379.92</v>
      </c>
      <c r="G9" s="23">
        <v>12590.69</v>
      </c>
      <c r="H9" s="23">
        <v>8926.8</v>
      </c>
      <c r="I9" s="23">
        <v>9414.63</v>
      </c>
      <c r="J9" s="23">
        <v>7823.6</v>
      </c>
      <c r="K9" s="23">
        <v>7295.2</v>
      </c>
      <c r="L9" s="23">
        <v>7585.45</v>
      </c>
      <c r="M9" s="23">
        <v>10000.95</v>
      </c>
      <c r="N9" s="23">
        <f>SUM(B9:M9)</f>
        <v>104326.51</v>
      </c>
      <c r="P9" s="55" t="s">
        <v>15</v>
      </c>
      <c r="Q9" s="55">
        <f>N9</f>
        <v>104326.51</v>
      </c>
      <c r="R9" s="42"/>
      <c r="S9" s="42"/>
      <c r="T9" s="42"/>
    </row>
    <row r="10" spans="1:20" ht="15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4"/>
      <c r="P10" s="56"/>
      <c r="Q10" s="57"/>
      <c r="R10" s="42"/>
      <c r="S10" s="42"/>
      <c r="T10" s="42"/>
    </row>
    <row r="11" spans="1:20" ht="15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5"/>
      <c r="P11" s="42" t="s">
        <v>106</v>
      </c>
      <c r="Q11" s="58"/>
      <c r="R11" s="42"/>
      <c r="S11" s="42"/>
      <c r="T11" s="42"/>
    </row>
    <row r="12" spans="1:20" ht="15.75">
      <c r="A12" s="36" t="s">
        <v>16</v>
      </c>
      <c r="B12" s="36">
        <f>SUM(B36)</f>
        <v>8300.089999999998</v>
      </c>
      <c r="C12" s="36">
        <f aca="true" t="shared" si="0" ref="C12:M12">C36</f>
        <v>8168.91</v>
      </c>
      <c r="D12" s="36">
        <f t="shared" si="0"/>
        <v>8166.289999999999</v>
      </c>
      <c r="E12" s="36">
        <f t="shared" si="0"/>
        <v>8507.8</v>
      </c>
      <c r="F12" s="36">
        <f t="shared" si="0"/>
        <v>7522.67</v>
      </c>
      <c r="G12" s="36">
        <f t="shared" si="0"/>
        <v>9139.63</v>
      </c>
      <c r="H12" s="36">
        <f t="shared" si="0"/>
        <v>7490.209999999999</v>
      </c>
      <c r="I12" s="36">
        <f t="shared" si="0"/>
        <v>7716.379999999999</v>
      </c>
      <c r="J12" s="36">
        <f t="shared" si="0"/>
        <v>11385.960000000001</v>
      </c>
      <c r="K12" s="36">
        <f t="shared" si="0"/>
        <v>8367.3</v>
      </c>
      <c r="L12" s="36">
        <f t="shared" si="0"/>
        <v>10212.44</v>
      </c>
      <c r="M12" s="36">
        <f t="shared" si="0"/>
        <v>9037.699999999999</v>
      </c>
      <c r="N12" s="36">
        <f>SUM(B12:M12)</f>
        <v>104015.37999999999</v>
      </c>
      <c r="P12" s="59" t="s">
        <v>60</v>
      </c>
      <c r="Q12" s="59">
        <f>Q4+Q7-Q9</f>
        <v>6306.365999999965</v>
      </c>
      <c r="R12" s="42"/>
      <c r="S12" s="42"/>
      <c r="T12" s="42"/>
    </row>
    <row r="13" spans="1:20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P13" s="60"/>
      <c r="Q13" s="60"/>
      <c r="R13" s="42"/>
      <c r="S13" s="42"/>
      <c r="T13" s="42"/>
    </row>
    <row r="14" spans="1:20" ht="15.75">
      <c r="A14" s="37" t="s">
        <v>20</v>
      </c>
      <c r="B14" s="37">
        <f aca="true" t="shared" si="1" ref="B14:G14">B9-B12</f>
        <v>1502.1400000000012</v>
      </c>
      <c r="C14" s="37">
        <f t="shared" si="1"/>
        <v>-2010.0100000000002</v>
      </c>
      <c r="D14" s="37">
        <f t="shared" si="1"/>
        <v>-745.3899999999994</v>
      </c>
      <c r="E14" s="37">
        <f t="shared" si="1"/>
        <v>-3580.5599999999995</v>
      </c>
      <c r="F14" s="37">
        <f t="shared" si="1"/>
        <v>4857.25</v>
      </c>
      <c r="G14" s="37">
        <f t="shared" si="1"/>
        <v>3451.0600000000013</v>
      </c>
      <c r="H14" s="37">
        <f aca="true" t="shared" si="2" ref="H14:M14">H9-H12</f>
        <v>1436.5900000000001</v>
      </c>
      <c r="I14" s="37">
        <f t="shared" si="2"/>
        <v>1698.25</v>
      </c>
      <c r="J14" s="37">
        <f t="shared" si="2"/>
        <v>-3562.3600000000006</v>
      </c>
      <c r="K14" s="37">
        <f t="shared" si="2"/>
        <v>-1072.0999999999995</v>
      </c>
      <c r="L14" s="37">
        <f t="shared" si="2"/>
        <v>-2626.9900000000007</v>
      </c>
      <c r="M14" s="37">
        <f t="shared" si="2"/>
        <v>963.2500000000018</v>
      </c>
      <c r="N14" s="37">
        <f>SUM(B14:M14)</f>
        <v>311.13000000000466</v>
      </c>
      <c r="P14" s="61"/>
      <c r="Q14" s="61"/>
      <c r="R14" s="42"/>
      <c r="S14" s="42"/>
      <c r="T14" s="42"/>
    </row>
    <row r="15" spans="1:20" ht="15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P15" s="42"/>
      <c r="Q15" s="61"/>
      <c r="R15" s="42"/>
      <c r="S15" s="42"/>
      <c r="T15" s="42"/>
    </row>
    <row r="16" spans="1:20" ht="15.75">
      <c r="A16" s="38" t="s">
        <v>60</v>
      </c>
      <c r="B16" s="25">
        <f>C4+B7-B9</f>
        <v>3831.325999999972</v>
      </c>
      <c r="C16" s="38">
        <f aca="true" t="shared" si="3" ref="C16:H16">B16+C7-C9</f>
        <v>5796.905999999972</v>
      </c>
      <c r="D16" s="25">
        <f t="shared" si="3"/>
        <v>6500.485999999972</v>
      </c>
      <c r="E16" s="38">
        <f t="shared" si="3"/>
        <v>9697.725999999971</v>
      </c>
      <c r="F16" s="25">
        <f t="shared" si="3"/>
        <v>5442.285999999969</v>
      </c>
      <c r="G16" s="38">
        <f t="shared" si="3"/>
        <v>976.0759999999682</v>
      </c>
      <c r="H16" s="25">
        <f t="shared" si="3"/>
        <v>171.83599999997023</v>
      </c>
      <c r="I16" s="38">
        <f>H16+I7-I9</f>
        <v>-1120.2340000000277</v>
      </c>
      <c r="J16" s="25">
        <f>I16+J7-J9</f>
        <v>1087.3459999999723</v>
      </c>
      <c r="K16" s="38">
        <f>J16+K7-K9</f>
        <v>3823.3259999999727</v>
      </c>
      <c r="L16" s="25">
        <f>K16+L7-L9</f>
        <v>6272.595999999973</v>
      </c>
      <c r="M16" s="38">
        <f>L16+M7-M9</f>
        <v>6306.365999999973</v>
      </c>
      <c r="N16" s="25">
        <f>C4+N7-N9</f>
        <v>6306.365999999965</v>
      </c>
      <c r="P16" s="62" t="s">
        <v>107</v>
      </c>
      <c r="Q16" s="62">
        <f>N12</f>
        <v>104015.37999999999</v>
      </c>
      <c r="R16" s="45" t="s">
        <v>108</v>
      </c>
      <c r="S16" s="42"/>
      <c r="T16" s="42"/>
    </row>
    <row r="17" spans="16:20" ht="15">
      <c r="P17" s="42"/>
      <c r="Q17" s="42"/>
      <c r="R17" s="42"/>
      <c r="S17" s="42"/>
      <c r="T17" s="42"/>
    </row>
    <row r="18" spans="1:20" ht="15">
      <c r="A18" s="4" t="s">
        <v>17</v>
      </c>
      <c r="P18" s="2" t="s">
        <v>109</v>
      </c>
      <c r="Q18" s="42"/>
      <c r="R18" s="42"/>
      <c r="S18" s="42"/>
      <c r="T18" s="42" t="s">
        <v>110</v>
      </c>
    </row>
    <row r="19" spans="16:20" ht="15">
      <c r="P19" s="42"/>
      <c r="Q19" s="42"/>
      <c r="R19" s="42"/>
      <c r="S19" s="42"/>
      <c r="T19" s="42" t="s">
        <v>118</v>
      </c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46" t="s">
        <v>18</v>
      </c>
      <c r="Q20" s="47"/>
      <c r="R20" s="42"/>
      <c r="S20" s="42"/>
      <c r="T20" s="42" t="s">
        <v>124</v>
      </c>
    </row>
    <row r="21" spans="1:20" ht="15.75">
      <c r="A21" s="3" t="s">
        <v>42</v>
      </c>
      <c r="B21" s="3">
        <v>62.92</v>
      </c>
      <c r="C21" s="3">
        <v>61.96</v>
      </c>
      <c r="D21" s="3">
        <v>61.96</v>
      </c>
      <c r="E21" s="3">
        <v>61.96</v>
      </c>
      <c r="F21" s="3">
        <v>61.96</v>
      </c>
      <c r="G21" s="3">
        <v>72.4</v>
      </c>
      <c r="H21" s="3">
        <v>71.69</v>
      </c>
      <c r="I21" s="3">
        <v>61.96</v>
      </c>
      <c r="J21" s="3">
        <v>64.62</v>
      </c>
      <c r="K21" s="3">
        <v>67.76</v>
      </c>
      <c r="L21" s="3">
        <v>61.96</v>
      </c>
      <c r="M21" s="3">
        <v>105.82</v>
      </c>
      <c r="N21" s="3">
        <f>SUM(B21:M21)</f>
        <v>816.97</v>
      </c>
      <c r="P21" s="48" t="s">
        <v>112</v>
      </c>
      <c r="Q21" s="49">
        <f>(Q23+Q24+Q22)*18%</f>
        <v>1368.0018</v>
      </c>
      <c r="R21" s="42"/>
      <c r="S21" s="42"/>
      <c r="T21" s="42" t="s">
        <v>125</v>
      </c>
    </row>
    <row r="22" spans="1:20" ht="15.75">
      <c r="A22" s="3" t="s">
        <v>47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36">SUM(B22:M22)</f>
        <v>0</v>
      </c>
      <c r="P22" s="43" t="s">
        <v>44</v>
      </c>
      <c r="Q22" s="43">
        <f>N21</f>
        <v>816.97</v>
      </c>
      <c r="R22" s="42"/>
      <c r="S22" s="42"/>
      <c r="T22" s="42" t="s">
        <v>138</v>
      </c>
    </row>
    <row r="23" spans="1:20" ht="15.75">
      <c r="A23" s="3" t="s">
        <v>56</v>
      </c>
      <c r="B23" s="3">
        <v>995.15</v>
      </c>
      <c r="C23" s="3">
        <v>714.67</v>
      </c>
      <c r="D23" s="3">
        <v>714.67</v>
      </c>
      <c r="E23" s="3">
        <v>714.67</v>
      </c>
      <c r="F23" s="3">
        <v>714.67</v>
      </c>
      <c r="G23" s="3">
        <v>714.67</v>
      </c>
      <c r="H23" s="3">
        <v>714.67</v>
      </c>
      <c r="I23" s="3">
        <v>714.67</v>
      </c>
      <c r="J23" s="3">
        <v>714.67</v>
      </c>
      <c r="K23" s="3">
        <v>714.67</v>
      </c>
      <c r="L23" s="3">
        <v>1408.6</v>
      </c>
      <c r="M23" s="3">
        <v>714.67</v>
      </c>
      <c r="N23" s="3">
        <f t="shared" si="4"/>
        <v>9550.45</v>
      </c>
      <c r="P23" s="43" t="s">
        <v>72</v>
      </c>
      <c r="Q23" s="43">
        <f>N27</f>
        <v>391.76</v>
      </c>
      <c r="R23" s="42"/>
      <c r="S23" s="42"/>
      <c r="T23" s="42" t="s">
        <v>142</v>
      </c>
    </row>
    <row r="24" spans="1:20" ht="15.75">
      <c r="A24" s="3" t="s">
        <v>55</v>
      </c>
      <c r="B24" s="3">
        <v>303.4</v>
      </c>
      <c r="C24" s="3">
        <v>356.94</v>
      </c>
      <c r="D24" s="3">
        <v>356.94</v>
      </c>
      <c r="E24" s="3">
        <v>464.02</v>
      </c>
      <c r="F24" s="3">
        <v>321.25</v>
      </c>
      <c r="G24" s="3">
        <v>339.09</v>
      </c>
      <c r="H24" s="3">
        <v>410.48</v>
      </c>
      <c r="I24" s="3">
        <v>392.64</v>
      </c>
      <c r="J24" s="3">
        <v>374.79</v>
      </c>
      <c r="K24" s="3">
        <v>410.48</v>
      </c>
      <c r="L24" s="3">
        <v>356.94</v>
      </c>
      <c r="M24" s="3">
        <v>388.17</v>
      </c>
      <c r="N24" s="3">
        <f t="shared" si="4"/>
        <v>4475.139999999999</v>
      </c>
      <c r="P24" s="43" t="s">
        <v>62</v>
      </c>
      <c r="Q24" s="43">
        <f>N26</f>
        <v>6391.28</v>
      </c>
      <c r="R24" s="42"/>
      <c r="S24" s="42"/>
      <c r="T24" s="42" t="s">
        <v>167</v>
      </c>
    </row>
    <row r="25" spans="1:20" ht="15.75">
      <c r="A25" s="3" t="s">
        <v>53</v>
      </c>
      <c r="B25" s="3">
        <v>895.42</v>
      </c>
      <c r="C25" s="3">
        <v>826.88</v>
      </c>
      <c r="D25" s="3">
        <v>887.52</v>
      </c>
      <c r="E25" s="3">
        <v>933.77</v>
      </c>
      <c r="F25" s="3">
        <v>816.45</v>
      </c>
      <c r="G25" s="3">
        <v>1198.5</v>
      </c>
      <c r="H25" s="3">
        <v>544.49</v>
      </c>
      <c r="I25" s="3">
        <v>837.66</v>
      </c>
      <c r="J25" s="3">
        <v>851.02</v>
      </c>
      <c r="K25" s="3">
        <v>843.05</v>
      </c>
      <c r="L25" s="3">
        <v>1036.45</v>
      </c>
      <c r="M25" s="3">
        <v>890.04</v>
      </c>
      <c r="N25" s="3">
        <f t="shared" si="4"/>
        <v>10561.25</v>
      </c>
      <c r="P25" s="43" t="s">
        <v>79</v>
      </c>
      <c r="Q25" s="43">
        <f>N29</f>
        <v>1809.0499999999997</v>
      </c>
      <c r="R25" s="42"/>
      <c r="S25" s="42"/>
      <c r="T25" s="42" t="s">
        <v>186</v>
      </c>
    </row>
    <row r="26" spans="1:20" ht="15.75">
      <c r="A26" s="3" t="s">
        <v>62</v>
      </c>
      <c r="B26" s="3">
        <v>214</v>
      </c>
      <c r="C26" s="3"/>
      <c r="D26" s="3"/>
      <c r="E26" s="3">
        <v>27.69</v>
      </c>
      <c r="F26" s="3">
        <v>2.54</v>
      </c>
      <c r="G26" s="3">
        <v>45.46</v>
      </c>
      <c r="H26" s="3">
        <v>609</v>
      </c>
      <c r="I26" s="3">
        <v>3.33</v>
      </c>
      <c r="J26" s="3">
        <v>3358.58</v>
      </c>
      <c r="K26" s="3">
        <v>84.21</v>
      </c>
      <c r="L26" s="3">
        <v>2007.07</v>
      </c>
      <c r="M26" s="3">
        <v>39.4</v>
      </c>
      <c r="N26" s="3">
        <f t="shared" si="4"/>
        <v>6391.28</v>
      </c>
      <c r="P26" s="139" t="s">
        <v>47</v>
      </c>
      <c r="Q26" s="50">
        <f>N22</f>
        <v>0</v>
      </c>
      <c r="R26" s="42"/>
      <c r="S26" s="42"/>
      <c r="T26" s="42"/>
    </row>
    <row r="27" spans="1:20" ht="15.75">
      <c r="A27" s="3" t="s">
        <v>72</v>
      </c>
      <c r="B27" s="3"/>
      <c r="C27" s="3"/>
      <c r="D27" s="3"/>
      <c r="E27" s="3">
        <v>261.83</v>
      </c>
      <c r="F27" s="3"/>
      <c r="G27" s="3">
        <v>58.07</v>
      </c>
      <c r="H27" s="3">
        <v>71.86</v>
      </c>
      <c r="I27" s="3"/>
      <c r="J27" s="3"/>
      <c r="K27" s="3"/>
      <c r="L27" s="3"/>
      <c r="M27" s="3"/>
      <c r="N27" s="3">
        <f t="shared" si="4"/>
        <v>391.76</v>
      </c>
      <c r="P27" s="51" t="s">
        <v>113</v>
      </c>
      <c r="Q27" s="43">
        <f>N34</f>
        <v>0</v>
      </c>
      <c r="R27" s="42"/>
      <c r="S27" s="42"/>
      <c r="T27" s="42"/>
    </row>
    <row r="28" spans="1:20" ht="15.75">
      <c r="A28" s="3" t="s">
        <v>80</v>
      </c>
      <c r="B28" s="3">
        <v>1515.84</v>
      </c>
      <c r="C28" s="3">
        <v>1515.84</v>
      </c>
      <c r="D28" s="3">
        <v>1715.57</v>
      </c>
      <c r="E28" s="3">
        <v>1761.76</v>
      </c>
      <c r="F28" s="3">
        <v>1515.84</v>
      </c>
      <c r="G28" s="3">
        <v>2764.21</v>
      </c>
      <c r="H28" s="3">
        <v>527.25</v>
      </c>
      <c r="I28" s="3">
        <v>1515.84</v>
      </c>
      <c r="J28" s="3">
        <v>1577.94</v>
      </c>
      <c r="K28" s="3">
        <v>1515.84</v>
      </c>
      <c r="L28" s="3">
        <v>1515.84</v>
      </c>
      <c r="M28" s="3">
        <v>1694.69</v>
      </c>
      <c r="N28" s="3">
        <f t="shared" si="4"/>
        <v>19136.46</v>
      </c>
      <c r="P28" s="52" t="s">
        <v>114</v>
      </c>
      <c r="Q28" s="53">
        <f>N35</f>
        <v>0</v>
      </c>
      <c r="R28" s="42"/>
      <c r="S28" s="42"/>
      <c r="T28" s="42"/>
    </row>
    <row r="29" spans="1:20" ht="15.75">
      <c r="A29" s="3" t="s">
        <v>79</v>
      </c>
      <c r="B29" s="3">
        <v>150.57</v>
      </c>
      <c r="C29" s="3">
        <v>150.57</v>
      </c>
      <c r="D29" s="3">
        <v>151.62</v>
      </c>
      <c r="E29" s="3">
        <v>151.52</v>
      </c>
      <c r="F29" s="3">
        <v>151.74</v>
      </c>
      <c r="G29" s="3">
        <v>150.57</v>
      </c>
      <c r="H29" s="3">
        <v>150.57</v>
      </c>
      <c r="I29" s="3">
        <v>150.57</v>
      </c>
      <c r="J29" s="3">
        <v>150.57</v>
      </c>
      <c r="K29" s="3">
        <v>150.57</v>
      </c>
      <c r="L29" s="3">
        <v>150.57</v>
      </c>
      <c r="M29" s="3">
        <v>149.61</v>
      </c>
      <c r="N29" s="3">
        <f t="shared" si="4"/>
        <v>1809.0499999999997</v>
      </c>
      <c r="P29" s="64" t="s">
        <v>99</v>
      </c>
      <c r="Q29" s="65">
        <f>N33</f>
        <v>1076.23</v>
      </c>
      <c r="R29" s="42"/>
      <c r="S29" s="42"/>
      <c r="T29" s="42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51" t="s">
        <v>115</v>
      </c>
      <c r="Q30" s="53">
        <f>SUM(Q21:Q29)</f>
        <v>11853.291799999999</v>
      </c>
    </row>
    <row r="31" spans="1:14" ht="12.75">
      <c r="A31" s="3" t="s">
        <v>237</v>
      </c>
      <c r="B31" s="3">
        <v>3197.23</v>
      </c>
      <c r="C31" s="3">
        <v>3488.52</v>
      </c>
      <c r="D31" s="3">
        <v>2711.35</v>
      </c>
      <c r="E31" s="3">
        <v>3172.49</v>
      </c>
      <c r="F31" s="3">
        <v>3024.75</v>
      </c>
      <c r="G31" s="3">
        <v>2916.02</v>
      </c>
      <c r="H31" s="3">
        <v>3371.89</v>
      </c>
      <c r="I31" s="3">
        <v>3102.7</v>
      </c>
      <c r="J31" s="3">
        <v>3297.83</v>
      </c>
      <c r="K31" s="3">
        <v>3518.22</v>
      </c>
      <c r="L31" s="3">
        <v>2822.59</v>
      </c>
      <c r="M31" s="3">
        <v>3630.49</v>
      </c>
      <c r="N31" s="3">
        <f t="shared" si="4"/>
        <v>38254.079999999994</v>
      </c>
    </row>
    <row r="32" spans="1:14" ht="12.75">
      <c r="A32" s="3" t="s">
        <v>238</v>
      </c>
      <c r="B32" s="3">
        <v>965.56</v>
      </c>
      <c r="C32" s="3">
        <v>1053.53</v>
      </c>
      <c r="D32" s="3">
        <v>818.83</v>
      </c>
      <c r="E32" s="3">
        <v>958.09</v>
      </c>
      <c r="F32" s="3">
        <v>913.47</v>
      </c>
      <c r="G32" s="3">
        <v>880.64</v>
      </c>
      <c r="H32" s="3">
        <v>1018.31</v>
      </c>
      <c r="I32" s="3">
        <v>937.01</v>
      </c>
      <c r="J32" s="3">
        <v>995.94</v>
      </c>
      <c r="K32" s="3">
        <v>1062.5</v>
      </c>
      <c r="L32" s="3">
        <v>852.42</v>
      </c>
      <c r="M32" s="3">
        <v>1096.41</v>
      </c>
      <c r="N32" s="3">
        <f t="shared" si="4"/>
        <v>11552.710000000001</v>
      </c>
    </row>
    <row r="33" spans="1:14" ht="12.75">
      <c r="A33" s="3" t="s">
        <v>99</v>
      </c>
      <c r="B33" s="3"/>
      <c r="C33" s="3"/>
      <c r="D33" s="3">
        <v>747.83</v>
      </c>
      <c r="E33" s="3"/>
      <c r="F33" s="3"/>
      <c r="G33" s="3"/>
      <c r="H33" s="3"/>
      <c r="I33" s="3"/>
      <c r="J33" s="3"/>
      <c r="K33" s="3"/>
      <c r="L33" s="3"/>
      <c r="M33" s="3">
        <v>328.4</v>
      </c>
      <c r="N33" s="3">
        <f t="shared" si="4"/>
        <v>1076.23</v>
      </c>
    </row>
    <row r="34" spans="1:14" ht="12.75">
      <c r="A34" s="68" t="s">
        <v>113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4"/>
        <v>0</v>
      </c>
    </row>
    <row r="35" spans="1:14" ht="12.75">
      <c r="A35" s="67" t="s">
        <v>114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0</v>
      </c>
    </row>
    <row r="36" spans="1:14" ht="12.75">
      <c r="A36" s="3" t="s">
        <v>19</v>
      </c>
      <c r="B36" s="3">
        <f>SUM(B21:B35)</f>
        <v>8300.089999999998</v>
      </c>
      <c r="C36" s="3">
        <f aca="true" t="shared" si="5" ref="C36:M36">SUM(C20:C35)</f>
        <v>8168.91</v>
      </c>
      <c r="D36" s="3">
        <f t="shared" si="5"/>
        <v>8166.289999999999</v>
      </c>
      <c r="E36" s="3">
        <f t="shared" si="5"/>
        <v>8507.8</v>
      </c>
      <c r="F36" s="3">
        <f t="shared" si="5"/>
        <v>7522.67</v>
      </c>
      <c r="G36" s="3">
        <f t="shared" si="5"/>
        <v>9139.63</v>
      </c>
      <c r="H36" s="3">
        <f t="shared" si="5"/>
        <v>7490.209999999999</v>
      </c>
      <c r="I36" s="3">
        <f t="shared" si="5"/>
        <v>7716.379999999999</v>
      </c>
      <c r="J36" s="3">
        <f t="shared" si="5"/>
        <v>11385.960000000001</v>
      </c>
      <c r="K36" s="3">
        <f t="shared" si="5"/>
        <v>8367.3</v>
      </c>
      <c r="L36" s="3">
        <f t="shared" si="5"/>
        <v>10212.44</v>
      </c>
      <c r="M36" s="3">
        <f t="shared" si="5"/>
        <v>9037.699999999999</v>
      </c>
      <c r="N36" s="3">
        <f t="shared" si="4"/>
        <v>104015.37999999999</v>
      </c>
    </row>
  </sheetData>
  <sheetProtection/>
  <printOptions/>
  <pageMargins left="0.75" right="0.75" top="1" bottom="1" header="0.5" footer="0.5"/>
  <pageSetup horizontalDpi="600" verticalDpi="600" orientation="landscape" paperSize="9" scale="85" r:id="rId1"/>
  <colBreaks count="1" manualBreakCount="1">
    <brk id="14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4">
      <selection activeCell="M31" sqref="M31"/>
    </sheetView>
  </sheetViews>
  <sheetFormatPr defaultColWidth="9.140625" defaultRowHeight="12.75"/>
  <cols>
    <col min="1" max="1" width="23.00390625" style="0" customWidth="1"/>
    <col min="14" max="14" width="10.28125" style="0" customWidth="1"/>
    <col min="16" max="16" width="31.7109375" style="0" customWidth="1"/>
    <col min="17" max="17" width="15.140625" style="0" customWidth="1"/>
  </cols>
  <sheetData>
    <row r="1" ht="12.75">
      <c r="A1" s="27" t="s">
        <v>239</v>
      </c>
    </row>
    <row r="2" spans="1:20" ht="15">
      <c r="A2" s="2" t="s">
        <v>24</v>
      </c>
      <c r="E2" t="s">
        <v>22</v>
      </c>
      <c r="H2" s="13">
        <v>857</v>
      </c>
      <c r="P2" s="2" t="s">
        <v>230</v>
      </c>
      <c r="Q2" s="42"/>
      <c r="R2" s="42"/>
      <c r="S2" s="42"/>
      <c r="T2" s="42"/>
    </row>
    <row r="3" spans="16:20" ht="15">
      <c r="P3" s="42"/>
      <c r="Q3" s="42"/>
      <c r="R3" s="42"/>
      <c r="S3" s="42"/>
      <c r="T3" s="42"/>
    </row>
    <row r="4" spans="1:20" ht="15.75">
      <c r="A4" s="24" t="s">
        <v>100</v>
      </c>
      <c r="B4" s="24"/>
      <c r="C4" s="39">
        <f>'[1]9'!$N$16</f>
        <v>8843.090999999971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P4" s="42" t="s">
        <v>116</v>
      </c>
      <c r="Q4" s="63">
        <f>C4</f>
        <v>8843.090999999971</v>
      </c>
      <c r="R4" s="42"/>
      <c r="S4" s="42"/>
      <c r="T4" s="42"/>
    </row>
    <row r="5" spans="1:20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P5" s="42"/>
      <c r="Q5" s="42"/>
      <c r="R5" s="42"/>
      <c r="S5" s="42"/>
      <c r="T5" s="42"/>
    </row>
    <row r="6" spans="1:20" ht="15.75">
      <c r="A6" s="32"/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2" t="s">
        <v>11</v>
      </c>
      <c r="L6" s="32" t="s">
        <v>12</v>
      </c>
      <c r="M6" s="32" t="s">
        <v>13</v>
      </c>
      <c r="N6" s="32" t="s">
        <v>14</v>
      </c>
      <c r="P6" s="43"/>
      <c r="Q6" s="43" t="s">
        <v>14</v>
      </c>
      <c r="R6" s="42"/>
      <c r="S6" s="42"/>
      <c r="T6" s="42"/>
    </row>
    <row r="7" spans="1:20" ht="15.75">
      <c r="A7" s="33" t="s">
        <v>1</v>
      </c>
      <c r="B7" s="33">
        <v>8230.08</v>
      </c>
      <c r="C7" s="33">
        <v>8230.08</v>
      </c>
      <c r="D7" s="33">
        <v>8230.08</v>
      </c>
      <c r="E7" s="33">
        <v>8230.08</v>
      </c>
      <c r="F7" s="33">
        <v>8230.08</v>
      </c>
      <c r="G7" s="33">
        <v>8230.08</v>
      </c>
      <c r="H7" s="33">
        <v>8230.08</v>
      </c>
      <c r="I7" s="33">
        <v>8230.08</v>
      </c>
      <c r="J7" s="33">
        <v>10110.24</v>
      </c>
      <c r="K7" s="33">
        <v>10110.24</v>
      </c>
      <c r="L7" s="33">
        <v>10110.24</v>
      </c>
      <c r="M7" s="33">
        <v>10110.24</v>
      </c>
      <c r="N7" s="33">
        <f>SUM(B7:M7)</f>
        <v>106281.60000000002</v>
      </c>
      <c r="O7" s="24"/>
      <c r="P7" s="54" t="s">
        <v>1</v>
      </c>
      <c r="Q7" s="54">
        <f>N7</f>
        <v>106281.60000000002</v>
      </c>
      <c r="R7" s="42"/>
      <c r="S7" s="42"/>
      <c r="T7" s="42"/>
    </row>
    <row r="8" spans="1:20" ht="15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4"/>
      <c r="P8" s="53"/>
      <c r="Q8" s="53"/>
      <c r="R8" s="42"/>
      <c r="S8" s="42"/>
      <c r="T8" s="42"/>
    </row>
    <row r="9" spans="1:20" ht="15.75">
      <c r="A9" s="23" t="s">
        <v>15</v>
      </c>
      <c r="B9" s="23">
        <v>8293.29</v>
      </c>
      <c r="C9" s="23">
        <v>6653.57</v>
      </c>
      <c r="D9" s="23">
        <v>6190.63</v>
      </c>
      <c r="E9" s="23">
        <v>7147.11</v>
      </c>
      <c r="F9" s="23">
        <v>10872.29</v>
      </c>
      <c r="G9" s="23">
        <v>12304.14</v>
      </c>
      <c r="H9" s="23">
        <v>6685.26</v>
      </c>
      <c r="I9" s="23">
        <v>10133.75</v>
      </c>
      <c r="J9" s="23">
        <v>10650.3</v>
      </c>
      <c r="K9" s="23">
        <v>6482.41</v>
      </c>
      <c r="L9" s="23">
        <v>8054.93</v>
      </c>
      <c r="M9" s="23">
        <v>8045.88</v>
      </c>
      <c r="N9" s="23">
        <f>SUM(B9:M9)</f>
        <v>101513.56000000003</v>
      </c>
      <c r="O9" s="24"/>
      <c r="P9" s="55" t="s">
        <v>15</v>
      </c>
      <c r="Q9" s="55">
        <f>N9</f>
        <v>101513.56000000003</v>
      </c>
      <c r="R9" s="42"/>
      <c r="S9" s="42"/>
      <c r="T9" s="42"/>
    </row>
    <row r="10" spans="1:20" ht="15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4"/>
      <c r="O10" s="24"/>
      <c r="P10" s="56"/>
      <c r="Q10" s="57"/>
      <c r="R10" s="42"/>
      <c r="S10" s="42"/>
      <c r="T10" s="42"/>
    </row>
    <row r="11" spans="1:20" ht="15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5"/>
      <c r="O11" s="24"/>
      <c r="P11" s="42" t="s">
        <v>106</v>
      </c>
      <c r="Q11" s="58"/>
      <c r="R11" s="42"/>
      <c r="S11" s="42"/>
      <c r="T11" s="42"/>
    </row>
    <row r="12" spans="1:20" ht="15.75">
      <c r="A12" s="36" t="s">
        <v>16</v>
      </c>
      <c r="B12" s="36">
        <f>SUM(B36)</f>
        <v>8193.24</v>
      </c>
      <c r="C12" s="36">
        <f aca="true" t="shared" si="0" ref="C12:M12">C36</f>
        <v>8277.19</v>
      </c>
      <c r="D12" s="36">
        <f t="shared" si="0"/>
        <v>8274.51</v>
      </c>
      <c r="E12" s="36">
        <f t="shared" si="0"/>
        <v>8616.75</v>
      </c>
      <c r="F12" s="36">
        <f t="shared" si="0"/>
        <v>7622.27</v>
      </c>
      <c r="G12" s="36">
        <f t="shared" si="0"/>
        <v>11164.58</v>
      </c>
      <c r="H12" s="36">
        <f t="shared" si="0"/>
        <v>6992.2</v>
      </c>
      <c r="I12" s="36">
        <f t="shared" si="0"/>
        <v>7818.54</v>
      </c>
      <c r="J12" s="36">
        <f t="shared" si="0"/>
        <v>8156.7</v>
      </c>
      <c r="K12" s="36">
        <f t="shared" si="0"/>
        <v>8477.04</v>
      </c>
      <c r="L12" s="36">
        <f t="shared" si="0"/>
        <v>8461.14</v>
      </c>
      <c r="M12" s="36">
        <f t="shared" si="0"/>
        <v>9155.24</v>
      </c>
      <c r="N12" s="36">
        <f>SUM(B12:M12)</f>
        <v>101209.4</v>
      </c>
      <c r="O12" s="24"/>
      <c r="P12" s="59" t="s">
        <v>60</v>
      </c>
      <c r="Q12" s="59">
        <f>Q4+Q7-Q9</f>
        <v>13611.130999999965</v>
      </c>
      <c r="R12" s="42"/>
      <c r="S12" s="42"/>
      <c r="T12" s="42"/>
    </row>
    <row r="13" spans="1:20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0"/>
      <c r="Q13" s="60"/>
      <c r="R13" s="42"/>
      <c r="S13" s="42"/>
      <c r="T13" s="42"/>
    </row>
    <row r="14" spans="1:20" ht="15.75">
      <c r="A14" s="37" t="s">
        <v>20</v>
      </c>
      <c r="B14" s="37">
        <f aca="true" t="shared" si="1" ref="B14:G14">B9-B12</f>
        <v>100.05000000000109</v>
      </c>
      <c r="C14" s="37">
        <f t="shared" si="1"/>
        <v>-1623.6200000000008</v>
      </c>
      <c r="D14" s="37">
        <f t="shared" si="1"/>
        <v>-2083.88</v>
      </c>
      <c r="E14" s="37">
        <f t="shared" si="1"/>
        <v>-1469.6400000000003</v>
      </c>
      <c r="F14" s="37">
        <f t="shared" si="1"/>
        <v>3250.0200000000004</v>
      </c>
      <c r="G14" s="37">
        <f t="shared" si="1"/>
        <v>1139.5599999999995</v>
      </c>
      <c r="H14" s="37">
        <f aca="true" t="shared" si="2" ref="H14:M14">H9-H12</f>
        <v>-306.9399999999996</v>
      </c>
      <c r="I14" s="37">
        <f t="shared" si="2"/>
        <v>2315.21</v>
      </c>
      <c r="J14" s="37">
        <f t="shared" si="2"/>
        <v>2493.5999999999995</v>
      </c>
      <c r="K14" s="37">
        <f t="shared" si="2"/>
        <v>-1994.630000000001</v>
      </c>
      <c r="L14" s="37">
        <f t="shared" si="2"/>
        <v>-406.2099999999991</v>
      </c>
      <c r="M14" s="37">
        <f t="shared" si="2"/>
        <v>-1109.3599999999997</v>
      </c>
      <c r="N14" s="37">
        <f>SUM(B14:M14)</f>
        <v>304.15999999999985</v>
      </c>
      <c r="O14" s="24"/>
      <c r="P14" s="61"/>
      <c r="Q14" s="61"/>
      <c r="R14" s="42"/>
      <c r="S14" s="42"/>
      <c r="T14" s="42"/>
    </row>
    <row r="15" spans="1:20" ht="15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42"/>
      <c r="Q15" s="61"/>
      <c r="R15" s="42"/>
      <c r="S15" s="42"/>
      <c r="T15" s="42"/>
    </row>
    <row r="16" spans="1:20" ht="15.75">
      <c r="A16" s="38" t="s">
        <v>60</v>
      </c>
      <c r="B16" s="25">
        <f>C4+B7-B9</f>
        <v>8779.880999999972</v>
      </c>
      <c r="C16" s="38">
        <f aca="true" t="shared" si="3" ref="C16:H16">B16+C7-C9</f>
        <v>10356.390999999974</v>
      </c>
      <c r="D16" s="25">
        <f t="shared" si="3"/>
        <v>12395.840999999975</v>
      </c>
      <c r="E16" s="38">
        <f t="shared" si="3"/>
        <v>13478.810999999972</v>
      </c>
      <c r="F16" s="25">
        <f t="shared" si="3"/>
        <v>10836.600999999973</v>
      </c>
      <c r="G16" s="38">
        <f t="shared" si="3"/>
        <v>6762.540999999976</v>
      </c>
      <c r="H16" s="25">
        <f t="shared" si="3"/>
        <v>8307.360999999975</v>
      </c>
      <c r="I16" s="38">
        <f>H16+I7-I9</f>
        <v>6403.690999999977</v>
      </c>
      <c r="J16" s="25">
        <f>I16+J7-J9</f>
        <v>5863.630999999976</v>
      </c>
      <c r="K16" s="38">
        <f>J16+K7-K9</f>
        <v>9491.460999999976</v>
      </c>
      <c r="L16" s="25">
        <f>K16+L7-L9</f>
        <v>11546.770999999975</v>
      </c>
      <c r="M16" s="38">
        <f>L16+M7-M9</f>
        <v>13611.130999999976</v>
      </c>
      <c r="N16" s="25">
        <f>C4+N7-N9</f>
        <v>13611.130999999965</v>
      </c>
      <c r="O16" s="24"/>
      <c r="P16" s="62" t="s">
        <v>107</v>
      </c>
      <c r="Q16" s="62">
        <f>N12</f>
        <v>101209.4</v>
      </c>
      <c r="R16" s="45" t="s">
        <v>108</v>
      </c>
      <c r="S16" s="42"/>
      <c r="T16" s="42"/>
    </row>
    <row r="17" spans="16:20" ht="15">
      <c r="P17" s="42"/>
      <c r="Q17" s="42"/>
      <c r="R17" s="42"/>
      <c r="S17" s="42"/>
      <c r="T17" s="42"/>
    </row>
    <row r="18" spans="1:20" ht="15">
      <c r="A18" s="4" t="s">
        <v>17</v>
      </c>
      <c r="P18" s="2" t="s">
        <v>109</v>
      </c>
      <c r="Q18" s="42"/>
      <c r="R18" s="42"/>
      <c r="S18" s="42"/>
      <c r="T18" s="42" t="s">
        <v>110</v>
      </c>
    </row>
    <row r="19" spans="16:20" ht="15">
      <c r="P19" s="42"/>
      <c r="Q19" s="42"/>
      <c r="R19" s="42"/>
      <c r="S19" s="42"/>
      <c r="T19" s="42" t="s">
        <v>118</v>
      </c>
    </row>
    <row r="20" spans="1:20" ht="15">
      <c r="A20" s="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46" t="s">
        <v>18</v>
      </c>
      <c r="Q20" s="47"/>
      <c r="R20" s="42"/>
      <c r="S20" s="42"/>
      <c r="T20" s="42" t="s">
        <v>126</v>
      </c>
    </row>
    <row r="21" spans="1:20" ht="15.75">
      <c r="A21" s="3" t="s">
        <v>43</v>
      </c>
      <c r="B21" s="3">
        <v>62.92</v>
      </c>
      <c r="C21" s="3">
        <v>61.96</v>
      </c>
      <c r="D21" s="3">
        <v>61.96</v>
      </c>
      <c r="E21" s="3">
        <v>61.96</v>
      </c>
      <c r="F21" s="3">
        <v>61.96</v>
      </c>
      <c r="G21" s="3">
        <v>72.4</v>
      </c>
      <c r="H21" s="3">
        <v>71.69</v>
      </c>
      <c r="I21" s="3">
        <v>61.96</v>
      </c>
      <c r="J21" s="3">
        <v>64.62</v>
      </c>
      <c r="K21" s="3">
        <v>67.76</v>
      </c>
      <c r="L21" s="3">
        <v>61.96</v>
      </c>
      <c r="M21" s="3">
        <v>105.82</v>
      </c>
      <c r="N21" s="3">
        <f>SUM(B21:M21)</f>
        <v>816.97</v>
      </c>
      <c r="P21" s="48" t="s">
        <v>112</v>
      </c>
      <c r="Q21" s="49">
        <f>(Q23+Q24+Q22)*18%</f>
        <v>631.3626</v>
      </c>
      <c r="R21" s="42"/>
      <c r="S21" s="42"/>
      <c r="T21" s="42" t="s">
        <v>182</v>
      </c>
    </row>
    <row r="22" spans="1:20" ht="15.75">
      <c r="A22" s="3" t="s">
        <v>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aca="true" t="shared" si="4" ref="N22:N36">SUM(B22:M22)</f>
        <v>0</v>
      </c>
      <c r="P22" s="43" t="s">
        <v>44</v>
      </c>
      <c r="Q22" s="43">
        <f>N21</f>
        <v>816.97</v>
      </c>
      <c r="R22" s="42"/>
      <c r="S22" s="42"/>
      <c r="T22" s="42"/>
    </row>
    <row r="23" spans="1:20" ht="15.75">
      <c r="A23" s="3" t="s">
        <v>56</v>
      </c>
      <c r="B23" s="3">
        <v>1008.44</v>
      </c>
      <c r="C23" s="3">
        <v>724.21</v>
      </c>
      <c r="D23" s="3">
        <v>724.21</v>
      </c>
      <c r="E23" s="3">
        <v>724.21</v>
      </c>
      <c r="F23" s="3">
        <v>724.21</v>
      </c>
      <c r="G23" s="3">
        <v>724.21</v>
      </c>
      <c r="H23" s="3">
        <v>724.21</v>
      </c>
      <c r="I23" s="3">
        <v>724.21</v>
      </c>
      <c r="J23" s="3">
        <v>724.21</v>
      </c>
      <c r="K23" s="3">
        <v>724.21</v>
      </c>
      <c r="L23" s="3">
        <v>1427.41</v>
      </c>
      <c r="M23" s="3">
        <v>724.21</v>
      </c>
      <c r="N23" s="3">
        <f t="shared" si="4"/>
        <v>9677.95</v>
      </c>
      <c r="P23" s="43" t="s">
        <v>72</v>
      </c>
      <c r="Q23" s="43">
        <f>N27</f>
        <v>391.76</v>
      </c>
      <c r="R23" s="42"/>
      <c r="S23" s="42"/>
      <c r="T23" s="42"/>
    </row>
    <row r="24" spans="1:20" ht="15.75">
      <c r="A24" s="3" t="s">
        <v>58</v>
      </c>
      <c r="B24" s="3">
        <v>307.45</v>
      </c>
      <c r="C24" s="3">
        <v>361.71</v>
      </c>
      <c r="D24" s="3">
        <v>361.71</v>
      </c>
      <c r="E24" s="3">
        <v>470.22</v>
      </c>
      <c r="F24" s="3">
        <v>325.54</v>
      </c>
      <c r="G24" s="3">
        <v>343.62</v>
      </c>
      <c r="H24" s="3">
        <v>415.97</v>
      </c>
      <c r="I24" s="3">
        <v>397.88</v>
      </c>
      <c r="J24" s="3">
        <v>379.79</v>
      </c>
      <c r="K24" s="3">
        <v>415.97</v>
      </c>
      <c r="L24" s="3">
        <v>361.71</v>
      </c>
      <c r="M24" s="3">
        <v>393.36</v>
      </c>
      <c r="N24" s="3">
        <f t="shared" si="4"/>
        <v>4534.93</v>
      </c>
      <c r="P24" s="43" t="s">
        <v>62</v>
      </c>
      <c r="Q24" s="43">
        <f>N26</f>
        <v>2298.84</v>
      </c>
      <c r="R24" s="42"/>
      <c r="S24" s="42"/>
      <c r="T24" s="42"/>
    </row>
    <row r="25" spans="1:20" ht="15.75">
      <c r="A25" s="3" t="s">
        <v>53</v>
      </c>
      <c r="B25" s="3">
        <v>907.38</v>
      </c>
      <c r="C25" s="3">
        <v>837.92</v>
      </c>
      <c r="D25" s="3">
        <v>899.37</v>
      </c>
      <c r="E25" s="3">
        <v>946.25</v>
      </c>
      <c r="F25" s="3">
        <v>827.36</v>
      </c>
      <c r="G25" s="3">
        <v>1214.5</v>
      </c>
      <c r="H25" s="3">
        <v>551.77</v>
      </c>
      <c r="I25" s="3">
        <v>848.85</v>
      </c>
      <c r="J25" s="3">
        <v>862.39</v>
      </c>
      <c r="K25" s="3">
        <v>854.31</v>
      </c>
      <c r="L25" s="3">
        <v>1050.29</v>
      </c>
      <c r="M25" s="3">
        <v>901.92</v>
      </c>
      <c r="N25" s="3">
        <f t="shared" si="4"/>
        <v>10702.31</v>
      </c>
      <c r="P25" s="43" t="s">
        <v>79</v>
      </c>
      <c r="Q25" s="43">
        <f>N29</f>
        <v>1833.1999999999998</v>
      </c>
      <c r="R25" s="42"/>
      <c r="S25" s="42"/>
      <c r="T25" s="42"/>
    </row>
    <row r="26" spans="1:20" ht="15.75">
      <c r="A26" s="3" t="s">
        <v>67</v>
      </c>
      <c r="B26" s="3"/>
      <c r="C26" s="3"/>
      <c r="D26" s="3"/>
      <c r="E26" s="3">
        <v>27.69</v>
      </c>
      <c r="F26" s="3">
        <v>2.54</v>
      </c>
      <c r="G26" s="3">
        <v>1950.7</v>
      </c>
      <c r="H26" s="3">
        <v>21</v>
      </c>
      <c r="I26" s="3">
        <v>3.33</v>
      </c>
      <c r="J26" s="3">
        <v>22.97</v>
      </c>
      <c r="K26" s="3">
        <v>84.21</v>
      </c>
      <c r="L26" s="3">
        <v>147</v>
      </c>
      <c r="M26" s="3">
        <v>39.4</v>
      </c>
      <c r="N26" s="3">
        <f t="shared" si="4"/>
        <v>2298.84</v>
      </c>
      <c r="P26" s="139" t="s">
        <v>48</v>
      </c>
      <c r="Q26" s="50">
        <f>N22</f>
        <v>0</v>
      </c>
      <c r="R26" s="42"/>
      <c r="S26" s="42"/>
      <c r="T26" s="42"/>
    </row>
    <row r="27" spans="1:20" ht="15.75">
      <c r="A27" s="3" t="s">
        <v>72</v>
      </c>
      <c r="B27" s="3"/>
      <c r="C27" s="3"/>
      <c r="D27" s="3"/>
      <c r="E27" s="3">
        <v>261.83</v>
      </c>
      <c r="F27" s="3"/>
      <c r="G27" s="3">
        <v>58.07</v>
      </c>
      <c r="H27" s="3">
        <v>71.86</v>
      </c>
      <c r="I27" s="3"/>
      <c r="J27" s="3"/>
      <c r="K27" s="3"/>
      <c r="L27" s="3"/>
      <c r="M27" s="3"/>
      <c r="N27" s="3">
        <f t="shared" si="4"/>
        <v>391.76</v>
      </c>
      <c r="P27" s="51" t="s">
        <v>113</v>
      </c>
      <c r="Q27" s="43">
        <f>N35</f>
        <v>0</v>
      </c>
      <c r="R27" s="42"/>
      <c r="S27" s="42"/>
      <c r="T27" s="42"/>
    </row>
    <row r="28" spans="1:20" ht="15.75">
      <c r="A28" s="3" t="s">
        <v>80</v>
      </c>
      <c r="B28" s="3">
        <v>1536.08</v>
      </c>
      <c r="C28" s="3">
        <v>1536.08</v>
      </c>
      <c r="D28" s="3">
        <v>1738.49</v>
      </c>
      <c r="E28" s="3">
        <v>1785.29</v>
      </c>
      <c r="F28" s="3">
        <v>1536.08</v>
      </c>
      <c r="G28" s="3">
        <v>2801.13</v>
      </c>
      <c r="H28" s="3">
        <v>534.29</v>
      </c>
      <c r="I28" s="3">
        <v>1536.06</v>
      </c>
      <c r="J28" s="3">
        <v>1599.01</v>
      </c>
      <c r="K28" s="3">
        <v>1536.08</v>
      </c>
      <c r="L28" s="3">
        <v>1536.08</v>
      </c>
      <c r="M28" s="3">
        <v>1717.32</v>
      </c>
      <c r="N28" s="3">
        <f t="shared" si="4"/>
        <v>19391.989999999998</v>
      </c>
      <c r="P28" s="52" t="s">
        <v>114</v>
      </c>
      <c r="Q28" s="53">
        <f>N33</f>
        <v>0</v>
      </c>
      <c r="R28" s="42"/>
      <c r="S28" s="42"/>
      <c r="T28" s="42"/>
    </row>
    <row r="29" spans="1:20" ht="15.75">
      <c r="A29" s="3" t="s">
        <v>79</v>
      </c>
      <c r="B29" s="3">
        <v>152.58</v>
      </c>
      <c r="C29" s="3">
        <v>152.58</v>
      </c>
      <c r="D29" s="3">
        <v>153.64</v>
      </c>
      <c r="E29" s="3">
        <v>153.55</v>
      </c>
      <c r="F29" s="3">
        <v>153.76</v>
      </c>
      <c r="G29" s="3">
        <v>152.58</v>
      </c>
      <c r="H29" s="3">
        <v>152.58</v>
      </c>
      <c r="I29" s="3">
        <v>152.58</v>
      </c>
      <c r="J29" s="3">
        <v>152.58</v>
      </c>
      <c r="K29" s="3">
        <v>152.58</v>
      </c>
      <c r="L29" s="3">
        <v>152.58</v>
      </c>
      <c r="M29" s="3">
        <v>151.61</v>
      </c>
      <c r="N29" s="3">
        <f t="shared" si="4"/>
        <v>1833.1999999999998</v>
      </c>
      <c r="P29" s="64" t="s">
        <v>99</v>
      </c>
      <c r="Q29" s="65">
        <f>N34</f>
        <v>1089.3799999999999</v>
      </c>
      <c r="R29" s="42"/>
      <c r="S29" s="42"/>
      <c r="T29" s="42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  <c r="P30" s="51" t="s">
        <v>115</v>
      </c>
      <c r="Q30" s="53">
        <f>SUM(Q21:Q29)</f>
        <v>7061.5126</v>
      </c>
    </row>
    <row r="31" spans="1:14" ht="12.75">
      <c r="A31" s="3" t="s">
        <v>237</v>
      </c>
      <c r="B31" s="3">
        <v>3239.93</v>
      </c>
      <c r="C31" s="3">
        <v>3535.12</v>
      </c>
      <c r="D31" s="3">
        <v>2747.56</v>
      </c>
      <c r="E31" s="3">
        <v>3214.86</v>
      </c>
      <c r="F31" s="3">
        <v>3065.15</v>
      </c>
      <c r="G31" s="3">
        <v>2954.97</v>
      </c>
      <c r="H31" s="3">
        <v>3416.92</v>
      </c>
      <c r="I31" s="3">
        <v>3144.14</v>
      </c>
      <c r="J31" s="3">
        <v>3341.88</v>
      </c>
      <c r="K31" s="3">
        <v>3565.22</v>
      </c>
      <c r="L31" s="3">
        <v>2860.3</v>
      </c>
      <c r="M31" s="3">
        <v>3678.98</v>
      </c>
      <c r="N31" s="3">
        <f t="shared" si="4"/>
        <v>38765.030000000006</v>
      </c>
    </row>
    <row r="32" spans="1:14" ht="12.75">
      <c r="A32" s="3" t="s">
        <v>238</v>
      </c>
      <c r="B32" s="3">
        <v>978.46</v>
      </c>
      <c r="C32" s="3">
        <v>1067.61</v>
      </c>
      <c r="D32" s="3">
        <v>829.76</v>
      </c>
      <c r="E32" s="3">
        <v>970.89</v>
      </c>
      <c r="F32" s="3">
        <v>925.67</v>
      </c>
      <c r="G32" s="3">
        <v>892.4</v>
      </c>
      <c r="H32" s="3">
        <v>1031.91</v>
      </c>
      <c r="I32" s="3">
        <v>949.53</v>
      </c>
      <c r="J32" s="3">
        <v>1009.25</v>
      </c>
      <c r="K32" s="3">
        <v>1076.7</v>
      </c>
      <c r="L32" s="3">
        <v>863.81</v>
      </c>
      <c r="M32" s="3">
        <v>1111.05</v>
      </c>
      <c r="N32" s="3">
        <f t="shared" si="4"/>
        <v>11707.039999999999</v>
      </c>
    </row>
    <row r="33" spans="1:14" ht="12.75">
      <c r="A33" s="3" t="s">
        <v>97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4"/>
        <v>0</v>
      </c>
    </row>
    <row r="34" spans="1:14" ht="12.75">
      <c r="A34" s="3" t="s">
        <v>99</v>
      </c>
      <c r="B34" s="3"/>
      <c r="C34" s="3"/>
      <c r="D34" s="3">
        <v>757.81</v>
      </c>
      <c r="E34" s="3"/>
      <c r="F34" s="3"/>
      <c r="G34" s="3"/>
      <c r="H34" s="3"/>
      <c r="I34" s="3"/>
      <c r="J34" s="3"/>
      <c r="K34" s="3"/>
      <c r="L34" s="3"/>
      <c r="M34" s="3">
        <v>331.57</v>
      </c>
      <c r="N34" s="3">
        <f t="shared" si="4"/>
        <v>1089.3799999999999</v>
      </c>
    </row>
    <row r="35" spans="1:14" ht="12.75">
      <c r="A35" s="68" t="s">
        <v>113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4"/>
        <v>0</v>
      </c>
    </row>
    <row r="36" spans="1:14" ht="12.75">
      <c r="A36" s="3" t="s">
        <v>19</v>
      </c>
      <c r="B36" s="3">
        <f>SUM(B21:B35)</f>
        <v>8193.24</v>
      </c>
      <c r="C36" s="3">
        <f aca="true" t="shared" si="5" ref="C36:M36">SUM(C20:C35)</f>
        <v>8277.19</v>
      </c>
      <c r="D36" s="3">
        <f t="shared" si="5"/>
        <v>8274.51</v>
      </c>
      <c r="E36" s="3">
        <f t="shared" si="5"/>
        <v>8616.75</v>
      </c>
      <c r="F36" s="3">
        <f t="shared" si="5"/>
        <v>7622.27</v>
      </c>
      <c r="G36" s="3">
        <f t="shared" si="5"/>
        <v>11164.58</v>
      </c>
      <c r="H36" s="3">
        <f t="shared" si="5"/>
        <v>6992.2</v>
      </c>
      <c r="I36" s="3">
        <f t="shared" si="5"/>
        <v>7818.54</v>
      </c>
      <c r="J36" s="3">
        <f t="shared" si="5"/>
        <v>8156.7</v>
      </c>
      <c r="K36" s="3">
        <f t="shared" si="5"/>
        <v>8477.04</v>
      </c>
      <c r="L36" s="3">
        <f t="shared" si="5"/>
        <v>8461.14</v>
      </c>
      <c r="M36" s="3">
        <f t="shared" si="5"/>
        <v>9155.24</v>
      </c>
      <c r="N36" s="3">
        <f t="shared" si="4"/>
        <v>101209.4</v>
      </c>
    </row>
  </sheetData>
  <sheetProtection/>
  <printOptions/>
  <pageMargins left="0.75" right="0.75" top="1" bottom="1" header="0.5" footer="0.5"/>
  <pageSetup horizontalDpi="600" verticalDpi="600" orientation="landscape" paperSize="9" scale="8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2015-03-18T05:39:32Z</cp:lastPrinted>
  <dcterms:created xsi:type="dcterms:W3CDTF">1996-10-08T23:32:33Z</dcterms:created>
  <dcterms:modified xsi:type="dcterms:W3CDTF">2015-03-18T05:44:30Z</dcterms:modified>
  <cp:category/>
  <cp:version/>
  <cp:contentType/>
  <cp:contentStatus/>
</cp:coreProperties>
</file>